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05" yWindow="30" windowWidth="13620" windowHeight="7185"/>
  </bookViews>
  <sheets>
    <sheet name="Ark 1" sheetId="62" r:id="rId1"/>
    <sheet name="Ark2" sheetId="45" r:id="rId2"/>
  </sheets>
  <calcPr calcId="145621"/>
</workbook>
</file>

<file path=xl/calcChain.xml><?xml version="1.0" encoding="utf-8"?>
<calcChain xmlns="http://schemas.openxmlformats.org/spreadsheetml/2006/main">
  <c r="K52" i="62" l="1"/>
  <c r="P52" i="62" s="1"/>
  <c r="U52" i="62" s="1"/>
  <c r="Z52" i="62" s="1"/>
  <c r="AE52" i="62" s="1"/>
  <c r="AJ52" i="62" s="1"/>
  <c r="AO52" i="62" s="1"/>
  <c r="AT52" i="62" s="1"/>
  <c r="AY52" i="62" s="1"/>
  <c r="BD52" i="62" s="1"/>
  <c r="BI52" i="62" s="1"/>
  <c r="BN52" i="62" s="1"/>
  <c r="BS52" i="62" s="1"/>
  <c r="BX52" i="62" s="1"/>
  <c r="CC52" i="62" s="1"/>
  <c r="CH52" i="62" s="1"/>
  <c r="CM52" i="62" s="1"/>
  <c r="CR52" i="62" s="1"/>
  <c r="CW52" i="62" s="1"/>
  <c r="DB52" i="62" s="1"/>
  <c r="DG52" i="62" s="1"/>
  <c r="K50" i="62"/>
  <c r="P50" i="62" s="1"/>
  <c r="U50" i="62" s="1"/>
  <c r="Z50" i="62" s="1"/>
  <c r="AE50" i="62" s="1"/>
  <c r="AJ50" i="62" s="1"/>
  <c r="AO50" i="62" s="1"/>
  <c r="AT50" i="62" s="1"/>
  <c r="AY50" i="62" s="1"/>
  <c r="BD50" i="62" s="1"/>
  <c r="BI50" i="62" s="1"/>
  <c r="BN50" i="62" s="1"/>
  <c r="BS50" i="62" s="1"/>
  <c r="BX50" i="62" s="1"/>
  <c r="CC50" i="62" s="1"/>
  <c r="CH50" i="62" s="1"/>
  <c r="CM50" i="62" s="1"/>
  <c r="CR50" i="62" s="1"/>
  <c r="CW50" i="62" s="1"/>
  <c r="DB50" i="62" s="1"/>
  <c r="DG50" i="62" s="1"/>
  <c r="H43" i="62"/>
  <c r="M43" i="62" s="1"/>
  <c r="R43" i="62" s="1"/>
  <c r="W43" i="62" s="1"/>
  <c r="AB43" i="62" s="1"/>
  <c r="AG43" i="62" s="1"/>
  <c r="AL43" i="62" s="1"/>
  <c r="AQ43" i="62" s="1"/>
  <c r="AV43" i="62" s="1"/>
  <c r="BA43" i="62" s="1"/>
  <c r="BF43" i="62" s="1"/>
  <c r="BK43" i="62" s="1"/>
  <c r="BP43" i="62" s="1"/>
  <c r="BU43" i="62" s="1"/>
  <c r="BZ43" i="62" s="1"/>
  <c r="CE43" i="62" s="1"/>
  <c r="CJ43" i="62" s="1"/>
  <c r="CO43" i="62" s="1"/>
  <c r="CT43" i="62" s="1"/>
  <c r="CY43" i="62" s="1"/>
  <c r="DD43" i="62" s="1"/>
  <c r="CE40" i="62" l="1"/>
  <c r="CI40" i="62" s="1"/>
  <c r="CY40" i="62"/>
  <c r="DC40" i="62" s="1"/>
  <c r="CT40" i="62"/>
  <c r="CX40" i="62" s="1"/>
  <c r="CO40" i="62"/>
  <c r="CS40" i="62" s="1"/>
  <c r="CJ40" i="62"/>
  <c r="CN40" i="62" s="1"/>
  <c r="BZ40" i="62"/>
  <c r="CD40" i="62" s="1"/>
  <c r="BU40" i="62"/>
  <c r="BY40" i="62" s="1"/>
  <c r="BP40" i="62"/>
  <c r="BT40" i="62" s="1"/>
  <c r="BK40" i="62"/>
  <c r="BO40" i="62" s="1"/>
  <c r="BF40" i="62"/>
  <c r="BJ40" i="62" s="1"/>
  <c r="BA40" i="62"/>
  <c r="BE40" i="62" s="1"/>
  <c r="AV40" i="62"/>
  <c r="AZ40" i="62" s="1"/>
  <c r="AQ40" i="62"/>
  <c r="AU40" i="62" s="1"/>
  <c r="AL40" i="62"/>
  <c r="AP40" i="62" s="1"/>
  <c r="AG40" i="62"/>
  <c r="AK40" i="62" s="1"/>
  <c r="AB40" i="62"/>
  <c r="AF40" i="62" s="1"/>
  <c r="W40" i="62"/>
  <c r="AA40" i="62" s="1"/>
  <c r="R40" i="62"/>
  <c r="V40" i="62" s="1"/>
  <c r="M40" i="62"/>
  <c r="Q40" i="62" s="1"/>
  <c r="H40" i="62"/>
  <c r="L40" i="62" s="1"/>
  <c r="C40" i="62"/>
  <c r="G40" i="62" s="1"/>
  <c r="DH40" i="62" l="1"/>
  <c r="DD40" i="62"/>
  <c r="B26" i="62"/>
  <c r="G26" i="62" s="1"/>
  <c r="H26" i="62"/>
  <c r="M26" i="62" s="1"/>
  <c r="L24" i="62"/>
  <c r="R26" i="62" l="1"/>
  <c r="W26" i="62" s="1"/>
  <c r="AB26" i="62" s="1"/>
  <c r="AG26" i="62" s="1"/>
  <c r="AL26" i="62" s="1"/>
  <c r="AQ26" i="62" s="1"/>
  <c r="AV26" i="62" s="1"/>
  <c r="BA26" i="62" s="1"/>
  <c r="Q24" i="62"/>
  <c r="V24" i="62" s="1"/>
  <c r="AA24" i="62" s="1"/>
  <c r="AF24" i="62" s="1"/>
  <c r="AK24" i="62" s="1"/>
  <c r="AP24" i="62" s="1"/>
  <c r="AU24" i="62" s="1"/>
  <c r="AZ24" i="62" s="1"/>
  <c r="BE24" i="62" s="1"/>
  <c r="BJ24" i="62" s="1"/>
  <c r="BO24" i="62" s="1"/>
  <c r="BT24" i="62" s="1"/>
  <c r="BY24" i="62" s="1"/>
  <c r="CD24" i="62" s="1"/>
  <c r="CI24" i="62" s="1"/>
  <c r="CN24" i="62" s="1"/>
  <c r="CS24" i="62" s="1"/>
  <c r="CX24" i="62" s="1"/>
  <c r="DC24" i="62" s="1"/>
  <c r="BF26" i="62" l="1"/>
  <c r="BK26" i="62" s="1"/>
  <c r="BP26" i="62" s="1"/>
  <c r="BU26" i="62" s="1"/>
  <c r="BZ26" i="62" s="1"/>
  <c r="CE26" i="62" s="1"/>
  <c r="DH24" i="62"/>
  <c r="B71" i="62" s="1"/>
  <c r="B72" i="62" s="1"/>
  <c r="DC60" i="62"/>
  <c r="CX60" i="62"/>
  <c r="CS60" i="62"/>
  <c r="CN60" i="62"/>
  <c r="CI60" i="62"/>
  <c r="CD60" i="62"/>
  <c r="BY60" i="62"/>
  <c r="BT60" i="62"/>
  <c r="BO60" i="62"/>
  <c r="BJ60" i="62"/>
  <c r="BE60" i="62"/>
  <c r="AU60" i="62"/>
  <c r="AZ60" i="62"/>
  <c r="AP60" i="62"/>
  <c r="AK60" i="62"/>
  <c r="AF60" i="62"/>
  <c r="AA60" i="62"/>
  <c r="V60" i="62"/>
  <c r="Q60" i="62"/>
  <c r="L60" i="62"/>
  <c r="G60" i="62"/>
  <c r="CP46" i="62"/>
  <c r="CF46" i="62"/>
  <c r="CF45" i="62"/>
  <c r="AR46" i="62"/>
  <c r="AR45" i="62"/>
  <c r="AH45" i="62"/>
  <c r="AH44" i="62"/>
  <c r="S46" i="62"/>
  <c r="S45" i="62"/>
  <c r="C49" i="62"/>
  <c r="C48" i="62"/>
  <c r="H48" i="62" s="1"/>
  <c r="C47" i="62"/>
  <c r="H47" i="62" s="1"/>
  <c r="M47" i="62" s="1"/>
  <c r="C46" i="62"/>
  <c r="C45" i="62"/>
  <c r="H45" i="62" s="1"/>
  <c r="H44" i="62"/>
  <c r="M44" i="62" s="1"/>
  <c r="DH60" i="62" l="1"/>
  <c r="CJ26" i="62"/>
  <c r="CO26" i="62" s="1"/>
  <c r="CT26" i="62" s="1"/>
  <c r="CY26" i="62" s="1"/>
  <c r="DD26" i="62" s="1"/>
  <c r="M45" i="62"/>
  <c r="R45" i="62" s="1"/>
  <c r="R44" i="62"/>
  <c r="R47" i="62"/>
  <c r="H46" i="62"/>
  <c r="M48" i="62"/>
  <c r="H49" i="62"/>
  <c r="DH30" i="62"/>
  <c r="CY29" i="62"/>
  <c r="DC29" i="62" s="1"/>
  <c r="CT29" i="62"/>
  <c r="CX29" i="62" s="1"/>
  <c r="CO29" i="62"/>
  <c r="CS29" i="62" s="1"/>
  <c r="CJ29" i="62"/>
  <c r="CN29" i="62" s="1"/>
  <c r="CE29" i="62"/>
  <c r="CI29" i="62" s="1"/>
  <c r="CD29" i="62"/>
  <c r="BU29" i="62"/>
  <c r="BY29" i="62" s="1"/>
  <c r="BP29" i="62"/>
  <c r="BT29" i="62" s="1"/>
  <c r="BK29" i="62"/>
  <c r="BO29" i="62" s="1"/>
  <c r="BF29" i="62"/>
  <c r="BJ29" i="62" s="1"/>
  <c r="BA29" i="62"/>
  <c r="BE29" i="62" s="1"/>
  <c r="AV29" i="62"/>
  <c r="AZ29" i="62" s="1"/>
  <c r="AQ29" i="62"/>
  <c r="AU29" i="62" s="1"/>
  <c r="AL29" i="62"/>
  <c r="AP29" i="62" s="1"/>
  <c r="AG29" i="62"/>
  <c r="AK29" i="62" s="1"/>
  <c r="AB29" i="62"/>
  <c r="AF29" i="62" s="1"/>
  <c r="W29" i="62"/>
  <c r="AA29" i="62" s="1"/>
  <c r="R29" i="62"/>
  <c r="V29" i="62" s="1"/>
  <c r="M29" i="62"/>
  <c r="Q29" i="62" s="1"/>
  <c r="H29" i="62"/>
  <c r="L29" i="62" s="1"/>
  <c r="C29" i="62"/>
  <c r="G29" i="62" s="1"/>
  <c r="DH32" i="62"/>
  <c r="DO17" i="62"/>
  <c r="DJ16" i="62"/>
  <c r="DJ17" i="62" s="1"/>
  <c r="CY16" i="62"/>
  <c r="CT16" i="62"/>
  <c r="CO16" i="62"/>
  <c r="CJ16" i="62"/>
  <c r="CE16" i="62"/>
  <c r="BZ16" i="62"/>
  <c r="BU16" i="62"/>
  <c r="BP16" i="62"/>
  <c r="BK16" i="62"/>
  <c r="BF16" i="62"/>
  <c r="BA16" i="62"/>
  <c r="AV16" i="62"/>
  <c r="AQ16" i="62"/>
  <c r="AL16" i="62"/>
  <c r="AG16" i="62"/>
  <c r="AB16" i="62"/>
  <c r="W16" i="62"/>
  <c r="R16" i="62"/>
  <c r="M16" i="62"/>
  <c r="H16" i="62"/>
  <c r="C16" i="62"/>
  <c r="DD15" i="62"/>
  <c r="DK15" i="62" s="1"/>
  <c r="CZ15" i="62"/>
  <c r="DA15" i="62" s="1"/>
  <c r="CU15" i="62"/>
  <c r="CV15" i="62" s="1"/>
  <c r="CP15" i="62"/>
  <c r="CQ15" i="62" s="1"/>
  <c r="CK15" i="62"/>
  <c r="CL15" i="62" s="1"/>
  <c r="CF15" i="62"/>
  <c r="CG15" i="62" s="1"/>
  <c r="CA15" i="62"/>
  <c r="CB15" i="62" s="1"/>
  <c r="BV15" i="62"/>
  <c r="BW15" i="62" s="1"/>
  <c r="BQ15" i="62"/>
  <c r="BR15" i="62" s="1"/>
  <c r="BL15" i="62"/>
  <c r="BM15" i="62" s="1"/>
  <c r="BG15" i="62"/>
  <c r="BH15" i="62" s="1"/>
  <c r="BB15" i="62"/>
  <c r="BC15" i="62" s="1"/>
  <c r="AW15" i="62"/>
  <c r="AX15" i="62" s="1"/>
  <c r="AR15" i="62"/>
  <c r="AS15" i="62" s="1"/>
  <c r="AM15" i="62"/>
  <c r="AN15" i="62" s="1"/>
  <c r="AH15" i="62"/>
  <c r="AI15" i="62" s="1"/>
  <c r="AC15" i="62"/>
  <c r="AD15" i="62" s="1"/>
  <c r="X15" i="62"/>
  <c r="Y15" i="62" s="1"/>
  <c r="S15" i="62"/>
  <c r="T15" i="62" s="1"/>
  <c r="N15" i="62"/>
  <c r="O15" i="62" s="1"/>
  <c r="I15" i="62"/>
  <c r="J15" i="62" s="1"/>
  <c r="D15" i="62"/>
  <c r="E15" i="62" s="1"/>
  <c r="B15" i="62"/>
  <c r="DD14" i="62"/>
  <c r="DK14" i="62" s="1"/>
  <c r="CZ14" i="62"/>
  <c r="DA14" i="62" s="1"/>
  <c r="CU14" i="62"/>
  <c r="CV14" i="62" s="1"/>
  <c r="CP14" i="62"/>
  <c r="CQ14" i="62" s="1"/>
  <c r="CK14" i="62"/>
  <c r="CL14" i="62" s="1"/>
  <c r="CF14" i="62"/>
  <c r="CG14" i="62" s="1"/>
  <c r="CA14" i="62"/>
  <c r="CB14" i="62" s="1"/>
  <c r="BV14" i="62"/>
  <c r="BW14" i="62" s="1"/>
  <c r="BQ14" i="62"/>
  <c r="BR14" i="62" s="1"/>
  <c r="BL14" i="62"/>
  <c r="BM14" i="62" s="1"/>
  <c r="BG14" i="62"/>
  <c r="BH14" i="62" s="1"/>
  <c r="BB14" i="62"/>
  <c r="BC14" i="62" s="1"/>
  <c r="AW14" i="62"/>
  <c r="AX14" i="62" s="1"/>
  <c r="AR14" i="62"/>
  <c r="AS14" i="62" s="1"/>
  <c r="AM14" i="62"/>
  <c r="AN14" i="62" s="1"/>
  <c r="AH14" i="62"/>
  <c r="AI14" i="62" s="1"/>
  <c r="AC14" i="62"/>
  <c r="AD14" i="62" s="1"/>
  <c r="X14" i="62"/>
  <c r="Y14" i="62" s="1"/>
  <c r="S14" i="62"/>
  <c r="T14" i="62" s="1"/>
  <c r="N14" i="62"/>
  <c r="O14" i="62" s="1"/>
  <c r="I14" i="62"/>
  <c r="J14" i="62" s="1"/>
  <c r="D14" i="62"/>
  <c r="E14" i="62" s="1"/>
  <c r="B14" i="62"/>
  <c r="DD13" i="62"/>
  <c r="DK13" i="62" s="1"/>
  <c r="CZ13" i="62"/>
  <c r="DA13" i="62" s="1"/>
  <c r="CU13" i="62"/>
  <c r="CV13" i="62" s="1"/>
  <c r="CP13" i="62"/>
  <c r="CQ13" i="62" s="1"/>
  <c r="CK13" i="62"/>
  <c r="CL13" i="62" s="1"/>
  <c r="CF13" i="62"/>
  <c r="CG13" i="62" s="1"/>
  <c r="CA13" i="62"/>
  <c r="CB13" i="62" s="1"/>
  <c r="BV13" i="62"/>
  <c r="BW13" i="62" s="1"/>
  <c r="BQ13" i="62"/>
  <c r="BR13" i="62" s="1"/>
  <c r="BL13" i="62"/>
  <c r="BM13" i="62" s="1"/>
  <c r="BG13" i="62"/>
  <c r="BH13" i="62" s="1"/>
  <c r="BB13" i="62"/>
  <c r="BC13" i="62" s="1"/>
  <c r="AW13" i="62"/>
  <c r="AX13" i="62" s="1"/>
  <c r="AR13" i="62"/>
  <c r="AS13" i="62" s="1"/>
  <c r="AM13" i="62"/>
  <c r="AN13" i="62" s="1"/>
  <c r="AH13" i="62"/>
  <c r="AI13" i="62" s="1"/>
  <c r="AC13" i="62"/>
  <c r="AD13" i="62" s="1"/>
  <c r="X13" i="62"/>
  <c r="Y13" i="62" s="1"/>
  <c r="S13" i="62"/>
  <c r="T13" i="62" s="1"/>
  <c r="N13" i="62"/>
  <c r="O13" i="62" s="1"/>
  <c r="I13" i="62"/>
  <c r="J13" i="62" s="1"/>
  <c r="D13" i="62"/>
  <c r="E13" i="62" s="1"/>
  <c r="B13" i="62"/>
  <c r="DD12" i="62"/>
  <c r="CZ12" i="62"/>
  <c r="DA12" i="62" s="1"/>
  <c r="CU12" i="62"/>
  <c r="CV12" i="62" s="1"/>
  <c r="CP12" i="62"/>
  <c r="CQ12" i="62" s="1"/>
  <c r="CK12" i="62"/>
  <c r="CL12" i="62" s="1"/>
  <c r="CF12" i="62"/>
  <c r="CG12" i="62" s="1"/>
  <c r="CA12" i="62"/>
  <c r="CB12" i="62" s="1"/>
  <c r="BV12" i="62"/>
  <c r="BW12" i="62" s="1"/>
  <c r="BQ12" i="62"/>
  <c r="BR12" i="62" s="1"/>
  <c r="BL12" i="62"/>
  <c r="BM12" i="62" s="1"/>
  <c r="BG12" i="62"/>
  <c r="BH12" i="62" s="1"/>
  <c r="BB12" i="62"/>
  <c r="BC12" i="62" s="1"/>
  <c r="AW12" i="62"/>
  <c r="AX12" i="62" s="1"/>
  <c r="AR12" i="62"/>
  <c r="AS12" i="62" s="1"/>
  <c r="AM12" i="62"/>
  <c r="AN12" i="62" s="1"/>
  <c r="AH12" i="62"/>
  <c r="AI12" i="62" s="1"/>
  <c r="AC12" i="62"/>
  <c r="AD12" i="62" s="1"/>
  <c r="X12" i="62"/>
  <c r="Y12" i="62" s="1"/>
  <c r="S12" i="62"/>
  <c r="T12" i="62" s="1"/>
  <c r="N12" i="62"/>
  <c r="O12" i="62" s="1"/>
  <c r="I12" i="62"/>
  <c r="J12" i="62" s="1"/>
  <c r="D12" i="62"/>
  <c r="E12" i="62" s="1"/>
  <c r="B12" i="62"/>
  <c r="CY11" i="62"/>
  <c r="CT11" i="62"/>
  <c r="CO11" i="62"/>
  <c r="CJ11" i="62"/>
  <c r="CE11" i="62"/>
  <c r="BZ11" i="62"/>
  <c r="BU11" i="62"/>
  <c r="BP11" i="62"/>
  <c r="BK11" i="62"/>
  <c r="BF11" i="62"/>
  <c r="BA11" i="62"/>
  <c r="AV11" i="62"/>
  <c r="AQ11" i="62"/>
  <c r="AL11" i="62"/>
  <c r="AG11" i="62"/>
  <c r="AB11" i="62"/>
  <c r="W11" i="62"/>
  <c r="R11" i="62"/>
  <c r="M11" i="62"/>
  <c r="H11" i="62"/>
  <c r="C11" i="62"/>
  <c r="DD9" i="62"/>
  <c r="CZ9" i="62"/>
  <c r="DA9" i="62" s="1"/>
  <c r="CU9" i="62"/>
  <c r="CV9" i="62" s="1"/>
  <c r="CP9" i="62"/>
  <c r="CQ9" i="62" s="1"/>
  <c r="CK9" i="62"/>
  <c r="CL9" i="62" s="1"/>
  <c r="CF9" i="62"/>
  <c r="CG9" i="62" s="1"/>
  <c r="CA9" i="62"/>
  <c r="CB9" i="62" s="1"/>
  <c r="BV9" i="62"/>
  <c r="BW9" i="62" s="1"/>
  <c r="BQ9" i="62"/>
  <c r="BR9" i="62" s="1"/>
  <c r="BL9" i="62"/>
  <c r="BM9" i="62" s="1"/>
  <c r="BG9" i="62"/>
  <c r="BH9" i="62" s="1"/>
  <c r="BB9" i="62"/>
  <c r="BC9" i="62" s="1"/>
  <c r="AW9" i="62"/>
  <c r="AX9" i="62" s="1"/>
  <c r="AR9" i="62"/>
  <c r="AS9" i="62" s="1"/>
  <c r="AM9" i="62"/>
  <c r="AN9" i="62" s="1"/>
  <c r="AH9" i="62"/>
  <c r="AI9" i="62" s="1"/>
  <c r="AC9" i="62"/>
  <c r="AD9" i="62" s="1"/>
  <c r="X9" i="62"/>
  <c r="Y9" i="62" s="1"/>
  <c r="S9" i="62"/>
  <c r="T9" i="62" s="1"/>
  <c r="N9" i="62"/>
  <c r="O9" i="62" s="1"/>
  <c r="I9" i="62"/>
  <c r="J9" i="62" s="1"/>
  <c r="D9" i="62"/>
  <c r="E9" i="62" s="1"/>
  <c r="B9" i="62"/>
  <c r="DD8" i="62"/>
  <c r="CZ8" i="62"/>
  <c r="DA8" i="62" s="1"/>
  <c r="CU8" i="62"/>
  <c r="CV8" i="62" s="1"/>
  <c r="CP8" i="62"/>
  <c r="CQ8" i="62" s="1"/>
  <c r="CK8" i="62"/>
  <c r="CL8" i="62" s="1"/>
  <c r="CF8" i="62"/>
  <c r="CG8" i="62" s="1"/>
  <c r="CA8" i="62"/>
  <c r="CB8" i="62" s="1"/>
  <c r="BV8" i="62"/>
  <c r="BW8" i="62" s="1"/>
  <c r="BQ8" i="62"/>
  <c r="BR8" i="62" s="1"/>
  <c r="BL8" i="62"/>
  <c r="BM8" i="62" s="1"/>
  <c r="BG8" i="62"/>
  <c r="BH8" i="62" s="1"/>
  <c r="BB8" i="62"/>
  <c r="BC8" i="62" s="1"/>
  <c r="AW8" i="62"/>
  <c r="AX8" i="62" s="1"/>
  <c r="AR8" i="62"/>
  <c r="AS8" i="62" s="1"/>
  <c r="AM8" i="62"/>
  <c r="AN8" i="62" s="1"/>
  <c r="AH8" i="62"/>
  <c r="AI8" i="62" s="1"/>
  <c r="AC8" i="62"/>
  <c r="AD8" i="62" s="1"/>
  <c r="X8" i="62"/>
  <c r="Y8" i="62" s="1"/>
  <c r="S8" i="62"/>
  <c r="N8" i="62"/>
  <c r="O8" i="62" s="1"/>
  <c r="I8" i="62"/>
  <c r="J8" i="62" s="1"/>
  <c r="D8" i="62"/>
  <c r="E8" i="62" s="1"/>
  <c r="B8" i="62"/>
  <c r="U8" i="62" s="1"/>
  <c r="DD7" i="62"/>
  <c r="CZ7" i="62"/>
  <c r="DA7" i="62" s="1"/>
  <c r="CU7" i="62"/>
  <c r="CV7" i="62" s="1"/>
  <c r="CP7" i="62"/>
  <c r="CK7" i="62"/>
  <c r="CL7" i="62" s="1"/>
  <c r="CF7" i="62"/>
  <c r="CA7" i="62"/>
  <c r="CB7" i="62" s="1"/>
  <c r="BV7" i="62"/>
  <c r="BW7" i="62" s="1"/>
  <c r="BQ7" i="62"/>
  <c r="BR7" i="62" s="1"/>
  <c r="BL7" i="62"/>
  <c r="BM7" i="62" s="1"/>
  <c r="BG7" i="62"/>
  <c r="BH7" i="62" s="1"/>
  <c r="BB7" i="62"/>
  <c r="BC7" i="62" s="1"/>
  <c r="AW7" i="62"/>
  <c r="AX7" i="62" s="1"/>
  <c r="AR7" i="62"/>
  <c r="AM7" i="62"/>
  <c r="AN7" i="62" s="1"/>
  <c r="AH7" i="62"/>
  <c r="AI7" i="62" s="1"/>
  <c r="AC7" i="62"/>
  <c r="AD7" i="62" s="1"/>
  <c r="X7" i="62"/>
  <c r="Y7" i="62" s="1"/>
  <c r="S7" i="62"/>
  <c r="N7" i="62"/>
  <c r="O7" i="62" s="1"/>
  <c r="I7" i="62"/>
  <c r="J7" i="62" s="1"/>
  <c r="D7" i="62"/>
  <c r="E7" i="62" s="1"/>
  <c r="B7" i="62"/>
  <c r="CR7" i="62" s="1"/>
  <c r="DD6" i="62"/>
  <c r="CZ6" i="62"/>
  <c r="DA6" i="62" s="1"/>
  <c r="CU6" i="62"/>
  <c r="CV6" i="62" s="1"/>
  <c r="CP6" i="62"/>
  <c r="CQ6" i="62" s="1"/>
  <c r="CK6" i="62"/>
  <c r="CL6" i="62" s="1"/>
  <c r="CF6" i="62"/>
  <c r="CA6" i="62"/>
  <c r="CB6" i="62" s="1"/>
  <c r="BV6" i="62"/>
  <c r="BW6" i="62" s="1"/>
  <c r="BQ6" i="62"/>
  <c r="BR6" i="62" s="1"/>
  <c r="BL6" i="62"/>
  <c r="BM6" i="62" s="1"/>
  <c r="BG6" i="62"/>
  <c r="BH6" i="62" s="1"/>
  <c r="BB6" i="62"/>
  <c r="BC6" i="62" s="1"/>
  <c r="AW6" i="62"/>
  <c r="AX6" i="62" s="1"/>
  <c r="AR6" i="62"/>
  <c r="AM6" i="62"/>
  <c r="AN6" i="62" s="1"/>
  <c r="AH6" i="62"/>
  <c r="AC6" i="62"/>
  <c r="AD6" i="62" s="1"/>
  <c r="X6" i="62"/>
  <c r="Y6" i="62" s="1"/>
  <c r="S6" i="62"/>
  <c r="N6" i="62"/>
  <c r="O6" i="62" s="1"/>
  <c r="I6" i="62"/>
  <c r="J6" i="62" s="1"/>
  <c r="D6" i="62"/>
  <c r="E6" i="62" s="1"/>
  <c r="B6" i="62"/>
  <c r="AT6" i="62" s="1"/>
  <c r="DD5" i="62"/>
  <c r="CZ5" i="62"/>
  <c r="DA5" i="62" s="1"/>
  <c r="CU5" i="62"/>
  <c r="CV5" i="62" s="1"/>
  <c r="CP5" i="62"/>
  <c r="CQ5" i="62" s="1"/>
  <c r="CK5" i="62"/>
  <c r="CL5" i="62" s="1"/>
  <c r="CF5" i="62"/>
  <c r="CG5" i="62" s="1"/>
  <c r="CA5" i="62"/>
  <c r="CB5" i="62" s="1"/>
  <c r="BV5" i="62"/>
  <c r="BW5" i="62" s="1"/>
  <c r="BQ5" i="62"/>
  <c r="BR5" i="62" s="1"/>
  <c r="BL5" i="62"/>
  <c r="BM5" i="62" s="1"/>
  <c r="BG5" i="62"/>
  <c r="BH5" i="62" s="1"/>
  <c r="BB5" i="62"/>
  <c r="BC5" i="62" s="1"/>
  <c r="AW5" i="62"/>
  <c r="AX5" i="62" s="1"/>
  <c r="AR5" i="62"/>
  <c r="AM5" i="62"/>
  <c r="AN5" i="62" s="1"/>
  <c r="AH5" i="62"/>
  <c r="AC5" i="62"/>
  <c r="AD5" i="62" s="1"/>
  <c r="X5" i="62"/>
  <c r="Y5" i="62" s="1"/>
  <c r="S5" i="62"/>
  <c r="N5" i="62"/>
  <c r="O5" i="62" s="1"/>
  <c r="I5" i="62"/>
  <c r="J5" i="62" s="1"/>
  <c r="D5" i="62"/>
  <c r="E5" i="62" s="1"/>
  <c r="B5" i="62"/>
  <c r="AT5" i="62" s="1"/>
  <c r="DD4" i="62"/>
  <c r="CZ4" i="62"/>
  <c r="DA4" i="62" s="1"/>
  <c r="CU4" i="62"/>
  <c r="CV4" i="62" s="1"/>
  <c r="CP4" i="62"/>
  <c r="CQ4" i="62" s="1"/>
  <c r="CK4" i="62"/>
  <c r="CL4" i="62" s="1"/>
  <c r="CF4" i="62"/>
  <c r="CG4" i="62" s="1"/>
  <c r="CA4" i="62"/>
  <c r="CB4" i="62" s="1"/>
  <c r="BV4" i="62"/>
  <c r="BW4" i="62" s="1"/>
  <c r="BQ4" i="62"/>
  <c r="BR4" i="62" s="1"/>
  <c r="BL4" i="62"/>
  <c r="BM4" i="62" s="1"/>
  <c r="BG4" i="62"/>
  <c r="BH4" i="62" s="1"/>
  <c r="BB4" i="62"/>
  <c r="BC4" i="62" s="1"/>
  <c r="AW4" i="62"/>
  <c r="AX4" i="62" s="1"/>
  <c r="AR4" i="62"/>
  <c r="AS4" i="62" s="1"/>
  <c r="AM4" i="62"/>
  <c r="AN4" i="62" s="1"/>
  <c r="AH4" i="62"/>
  <c r="AC4" i="62"/>
  <c r="AD4" i="62" s="1"/>
  <c r="X4" i="62"/>
  <c r="Y4" i="62" s="1"/>
  <c r="S4" i="62"/>
  <c r="T4" i="62" s="1"/>
  <c r="N4" i="62"/>
  <c r="O4" i="62" s="1"/>
  <c r="I4" i="62"/>
  <c r="J4" i="62" s="1"/>
  <c r="D4" i="62"/>
  <c r="E4" i="62" s="1"/>
  <c r="B4" i="62"/>
  <c r="AJ4" i="62" s="1"/>
  <c r="DD3" i="62"/>
  <c r="CZ3" i="62"/>
  <c r="DA3" i="62" s="1"/>
  <c r="CU3" i="62"/>
  <c r="CV3" i="62" s="1"/>
  <c r="CP3" i="62"/>
  <c r="CQ3" i="62" s="1"/>
  <c r="CK3" i="62"/>
  <c r="CF3" i="62"/>
  <c r="CG3" i="62" s="1"/>
  <c r="CA3" i="62"/>
  <c r="CB3" i="62" s="1"/>
  <c r="BV3" i="62"/>
  <c r="BW3" i="62" s="1"/>
  <c r="BQ3" i="62"/>
  <c r="BR3" i="62" s="1"/>
  <c r="BL3" i="62"/>
  <c r="BM3" i="62" s="1"/>
  <c r="BG3" i="62"/>
  <c r="BH3" i="62" s="1"/>
  <c r="BB3" i="62"/>
  <c r="BC3" i="62" s="1"/>
  <c r="AW3" i="62"/>
  <c r="AX3" i="62" s="1"/>
  <c r="AR3" i="62"/>
  <c r="AM3" i="62"/>
  <c r="AN3" i="62" s="1"/>
  <c r="AH3" i="62"/>
  <c r="AC3" i="62"/>
  <c r="AD3" i="62" s="1"/>
  <c r="X3" i="62"/>
  <c r="Y3" i="62" s="1"/>
  <c r="S3" i="62"/>
  <c r="N3" i="62"/>
  <c r="I3" i="62"/>
  <c r="J3" i="62" s="1"/>
  <c r="D3" i="62"/>
  <c r="E3" i="62" s="1"/>
  <c r="B3" i="62"/>
  <c r="CM3" i="62" s="1"/>
  <c r="AR44" i="62" l="1"/>
  <c r="N45" i="62"/>
  <c r="O45" i="62" s="1"/>
  <c r="BB45" i="62"/>
  <c r="BV45" i="62"/>
  <c r="CZ45" i="62"/>
  <c r="AM45" i="62"/>
  <c r="BG45" i="62"/>
  <c r="CA45" i="62"/>
  <c r="CK45" i="62"/>
  <c r="D45" i="62"/>
  <c r="E45" i="62" s="1"/>
  <c r="BL45" i="62"/>
  <c r="S44" i="62"/>
  <c r="T44" i="62" s="1"/>
  <c r="AC45" i="62"/>
  <c r="AW45" i="62"/>
  <c r="BQ45" i="62"/>
  <c r="I46" i="62"/>
  <c r="J46" i="62" s="1"/>
  <c r="CK46" i="62"/>
  <c r="AH46" i="62"/>
  <c r="BV46" i="62"/>
  <c r="AM46" i="62"/>
  <c r="BG46" i="62"/>
  <c r="CA46" i="62"/>
  <c r="CU46" i="62"/>
  <c r="AC46" i="62"/>
  <c r="S47" i="62"/>
  <c r="T47" i="62" s="1"/>
  <c r="BB46" i="62"/>
  <c r="D46" i="62"/>
  <c r="E46" i="62" s="1"/>
  <c r="BL46" i="62"/>
  <c r="I47" i="62"/>
  <c r="J47" i="62" s="1"/>
  <c r="AW48" i="62"/>
  <c r="CK48" i="62"/>
  <c r="BG49" i="62"/>
  <c r="N47" i="62"/>
  <c r="O47" i="62" s="1"/>
  <c r="I48" i="62"/>
  <c r="J48" i="62" s="1"/>
  <c r="BQ48" i="62"/>
  <c r="S49" i="62"/>
  <c r="AM49" i="62"/>
  <c r="CA49" i="62"/>
  <c r="K15" i="62"/>
  <c r="AE15" i="62"/>
  <c r="AY15" i="62"/>
  <c r="BS15" i="62"/>
  <c r="CM15" i="62"/>
  <c r="CH9" i="62"/>
  <c r="BB48" i="62"/>
  <c r="CP48" i="62"/>
  <c r="AR49" i="62"/>
  <c r="CF49" i="62"/>
  <c r="BV48" i="62"/>
  <c r="X49" i="62"/>
  <c r="BL49" i="62"/>
  <c r="CZ49" i="62"/>
  <c r="AE5" i="62"/>
  <c r="S48" i="62"/>
  <c r="BG48" i="62"/>
  <c r="CU48" i="62"/>
  <c r="AC49" i="62"/>
  <c r="BQ49" i="62"/>
  <c r="CK49" i="62"/>
  <c r="BS4" i="62"/>
  <c r="P5" i="62"/>
  <c r="D48" i="62"/>
  <c r="E48" i="62" s="1"/>
  <c r="X48" i="62"/>
  <c r="AR48" i="62"/>
  <c r="BL48" i="62"/>
  <c r="CF48" i="62"/>
  <c r="CZ48" i="62"/>
  <c r="N49" i="62"/>
  <c r="AH49" i="62"/>
  <c r="BB49" i="62"/>
  <c r="BV49" i="62"/>
  <c r="CP49" i="62"/>
  <c r="N48" i="62"/>
  <c r="O48" i="62" s="1"/>
  <c r="AH48" i="62"/>
  <c r="CH4" i="62"/>
  <c r="U12" i="62"/>
  <c r="AM48" i="62"/>
  <c r="CA48" i="62"/>
  <c r="I49" i="62"/>
  <c r="J49" i="62" s="1"/>
  <c r="AW49" i="62"/>
  <c r="AC48" i="62"/>
  <c r="CU49" i="62"/>
  <c r="CK44" i="62"/>
  <c r="X47" i="62"/>
  <c r="AR47" i="62"/>
  <c r="BL47" i="62"/>
  <c r="CF47" i="62"/>
  <c r="CZ47" i="62"/>
  <c r="AM47" i="62"/>
  <c r="BG47" i="62"/>
  <c r="CA47" i="62"/>
  <c r="CU47" i="62"/>
  <c r="X44" i="62"/>
  <c r="CF44" i="62"/>
  <c r="X46" i="62"/>
  <c r="CZ46" i="62"/>
  <c r="I44" i="62"/>
  <c r="AW44" i="62"/>
  <c r="N44" i="62"/>
  <c r="X45" i="62"/>
  <c r="CP45" i="62"/>
  <c r="AW46" i="62"/>
  <c r="AW47" i="62"/>
  <c r="BB44" i="62"/>
  <c r="BV44" i="62"/>
  <c r="CP44" i="62"/>
  <c r="I45" i="62"/>
  <c r="J45" i="62" s="1"/>
  <c r="N46" i="62"/>
  <c r="AH47" i="62"/>
  <c r="BB47" i="62"/>
  <c r="BV47" i="62"/>
  <c r="CP47" i="62"/>
  <c r="BL44" i="62"/>
  <c r="CZ44" i="62"/>
  <c r="AC44" i="62"/>
  <c r="BQ44" i="62"/>
  <c r="BQ46" i="62"/>
  <c r="AC47" i="62"/>
  <c r="BQ47" i="62"/>
  <c r="CK47" i="62"/>
  <c r="AM44" i="62"/>
  <c r="BG44" i="62"/>
  <c r="CA44" i="62"/>
  <c r="CU44" i="62"/>
  <c r="CU45" i="62"/>
  <c r="D44" i="62"/>
  <c r="DB14" i="62"/>
  <c r="W44" i="62"/>
  <c r="P8" i="62"/>
  <c r="AT13" i="62"/>
  <c r="CH13" i="62"/>
  <c r="AD16" i="62"/>
  <c r="CM14" i="62"/>
  <c r="AJ15" i="62"/>
  <c r="BX15" i="62"/>
  <c r="CR15" i="62"/>
  <c r="F8" i="62"/>
  <c r="D47" i="62"/>
  <c r="E47" i="62" s="1"/>
  <c r="D49" i="62"/>
  <c r="E49" i="62" s="1"/>
  <c r="AY13" i="62"/>
  <c r="AJ14" i="62"/>
  <c r="M46" i="62"/>
  <c r="W45" i="62"/>
  <c r="T45" i="62"/>
  <c r="M49" i="62"/>
  <c r="R48" i="62"/>
  <c r="W47" i="62"/>
  <c r="C17" i="62"/>
  <c r="C27" i="62" s="1"/>
  <c r="CE17" i="62"/>
  <c r="CE27" i="62" s="1"/>
  <c r="K12" i="62"/>
  <c r="AO12" i="62"/>
  <c r="BZ17" i="62"/>
  <c r="BZ27" i="62" s="1"/>
  <c r="BN5" i="62"/>
  <c r="CH5" i="62"/>
  <c r="BX9" i="62"/>
  <c r="CR9" i="62"/>
  <c r="DB13" i="62"/>
  <c r="Z15" i="62"/>
  <c r="BN15" i="62"/>
  <c r="CH15" i="62"/>
  <c r="BK17" i="62"/>
  <c r="BK27" i="62" s="1"/>
  <c r="BI12" i="62"/>
  <c r="BF17" i="62"/>
  <c r="BF27" i="62" s="1"/>
  <c r="CR8" i="62"/>
  <c r="AJ9" i="62"/>
  <c r="CM12" i="62"/>
  <c r="U15" i="62"/>
  <c r="BI15" i="62"/>
  <c r="CW15" i="62"/>
  <c r="BI4" i="62"/>
  <c r="CM4" i="62"/>
  <c r="AJ13" i="62"/>
  <c r="F3" i="62"/>
  <c r="F4" i="62"/>
  <c r="CC4" i="62"/>
  <c r="BS5" i="62"/>
  <c r="BS13" i="62"/>
  <c r="CR13" i="62"/>
  <c r="P4" i="62"/>
  <c r="BD4" i="62"/>
  <c r="K5" i="62"/>
  <c r="Z5" i="62"/>
  <c r="AO5" i="62"/>
  <c r="BI5" i="62"/>
  <c r="CC5" i="62"/>
  <c r="CW5" i="62"/>
  <c r="F6" i="62"/>
  <c r="U6" i="62"/>
  <c r="AT7" i="62"/>
  <c r="BX8" i="62"/>
  <c r="F9" i="62"/>
  <c r="CC9" i="62"/>
  <c r="AE13" i="62"/>
  <c r="BI13" i="62"/>
  <c r="F15" i="62"/>
  <c r="P15" i="62"/>
  <c r="AT15" i="62"/>
  <c r="BD15" i="62"/>
  <c r="R17" i="62"/>
  <c r="R27" i="62" s="1"/>
  <c r="AO4" i="62"/>
  <c r="BX4" i="62"/>
  <c r="AJ7" i="62"/>
  <c r="U13" i="62"/>
  <c r="CW3" i="62"/>
  <c r="Z4" i="62"/>
  <c r="BN4" i="62"/>
  <c r="CR4" i="62"/>
  <c r="AY5" i="62"/>
  <c r="CM5" i="62"/>
  <c r="K6" i="62"/>
  <c r="U7" i="62"/>
  <c r="AO13" i="62"/>
  <c r="AT3" i="62"/>
  <c r="BN3" i="62"/>
  <c r="CH3" i="62"/>
  <c r="K4" i="62"/>
  <c r="AE4" i="62"/>
  <c r="AY4" i="62"/>
  <c r="CW4" i="62"/>
  <c r="F5" i="62"/>
  <c r="U5" i="62"/>
  <c r="AJ5" i="62"/>
  <c r="BD5" i="62"/>
  <c r="BX5" i="62"/>
  <c r="CR5" i="62"/>
  <c r="K13" i="62"/>
  <c r="AO15" i="62"/>
  <c r="CC15" i="62"/>
  <c r="DB15" i="62"/>
  <c r="AE7" i="62"/>
  <c r="AO7" i="62"/>
  <c r="BS7" i="62"/>
  <c r="DD11" i="62"/>
  <c r="DK11" i="62" s="1"/>
  <c r="AY7" i="62"/>
  <c r="AJ8" i="62"/>
  <c r="CW6" i="62"/>
  <c r="BD8" i="62"/>
  <c r="CM9" i="62"/>
  <c r="AN11" i="62"/>
  <c r="AO3" i="62"/>
  <c r="T11" i="62"/>
  <c r="U4" i="62"/>
  <c r="CM6" i="62"/>
  <c r="K7" i="62"/>
  <c r="BD7" i="62"/>
  <c r="CW7" i="62"/>
  <c r="Z8" i="62"/>
  <c r="P9" i="62"/>
  <c r="AY9" i="62"/>
  <c r="BX12" i="62"/>
  <c r="BW16" i="62"/>
  <c r="CW13" i="62"/>
  <c r="AY6" i="62"/>
  <c r="DF6" i="62"/>
  <c r="K8" i="62"/>
  <c r="AE8" i="62"/>
  <c r="AT8" i="62"/>
  <c r="BI8" i="62"/>
  <c r="BS8" i="62"/>
  <c r="P12" i="62"/>
  <c r="O16" i="62"/>
  <c r="AE12" i="62"/>
  <c r="AS16" i="62"/>
  <c r="AT12" i="62"/>
  <c r="DF12" i="62"/>
  <c r="DB12" i="62"/>
  <c r="DA16" i="62"/>
  <c r="F13" i="62"/>
  <c r="F14" i="62"/>
  <c r="Z14" i="62"/>
  <c r="BN14" i="62"/>
  <c r="CC14" i="62"/>
  <c r="CV16" i="62"/>
  <c r="AD11" i="62"/>
  <c r="AE3" i="62"/>
  <c r="BH11" i="62"/>
  <c r="BI3" i="62"/>
  <c r="BX3" i="62"/>
  <c r="BW11" i="62"/>
  <c r="CV11" i="62"/>
  <c r="O11" i="62"/>
  <c r="DB5" i="62"/>
  <c r="DF5" i="62"/>
  <c r="BD6" i="62"/>
  <c r="BS6" i="62"/>
  <c r="DB6" i="62"/>
  <c r="BI7" i="62"/>
  <c r="BX7" i="62"/>
  <c r="CM7" i="62"/>
  <c r="DF7" i="62"/>
  <c r="DB7" i="62"/>
  <c r="CW8" i="62"/>
  <c r="U9" i="62"/>
  <c r="AE9" i="62"/>
  <c r="AT9" i="62"/>
  <c r="BD9" i="62"/>
  <c r="BI9" i="62"/>
  <c r="BS9" i="62"/>
  <c r="CW9" i="62"/>
  <c r="AY12" i="62"/>
  <c r="AX16" i="62"/>
  <c r="CH12" i="62"/>
  <c r="CG16" i="62"/>
  <c r="BN13" i="62"/>
  <c r="CM13" i="62"/>
  <c r="CL16" i="62"/>
  <c r="K14" i="62"/>
  <c r="AE14" i="62"/>
  <c r="AT14" i="62"/>
  <c r="BD14" i="62"/>
  <c r="BS14" i="62"/>
  <c r="Y11" i="62"/>
  <c r="Z3" i="62"/>
  <c r="BD3" i="62"/>
  <c r="BC11" i="62"/>
  <c r="CB11" i="62"/>
  <c r="CC3" i="62"/>
  <c r="DA11" i="62"/>
  <c r="DF3" i="62"/>
  <c r="DB3" i="62"/>
  <c r="CL11" i="62"/>
  <c r="CC6" i="62"/>
  <c r="AI11" i="62"/>
  <c r="BN7" i="62"/>
  <c r="CC7" i="62"/>
  <c r="Z9" i="62"/>
  <c r="AO9" i="62"/>
  <c r="BN9" i="62"/>
  <c r="P13" i="62"/>
  <c r="BD13" i="62"/>
  <c r="U14" i="62"/>
  <c r="BX14" i="62"/>
  <c r="J11" i="62"/>
  <c r="K3" i="62"/>
  <c r="BR11" i="62"/>
  <c r="BS3" i="62"/>
  <c r="CG11" i="62"/>
  <c r="CR3" i="62"/>
  <c r="CQ11" i="62"/>
  <c r="DB4" i="62"/>
  <c r="DF4" i="62"/>
  <c r="P6" i="62"/>
  <c r="E11" i="62"/>
  <c r="AX11" i="62"/>
  <c r="AY3" i="62"/>
  <c r="BM11" i="62"/>
  <c r="AS11" i="62"/>
  <c r="AT4" i="62"/>
  <c r="AO6" i="62"/>
  <c r="BI6" i="62"/>
  <c r="BX6" i="62"/>
  <c r="F7" i="62"/>
  <c r="AO8" i="62"/>
  <c r="AY8" i="62"/>
  <c r="BN8" i="62"/>
  <c r="CC8" i="62"/>
  <c r="AI16" i="62"/>
  <c r="AJ12" i="62"/>
  <c r="BD12" i="62"/>
  <c r="BC16" i="62"/>
  <c r="CW12" i="62"/>
  <c r="Z13" i="62"/>
  <c r="CC13" i="62"/>
  <c r="P14" i="62"/>
  <c r="BA17" i="62"/>
  <c r="BA27" i="62" s="1"/>
  <c r="DF8" i="62"/>
  <c r="Y16" i="62"/>
  <c r="Z12" i="62"/>
  <c r="BM16" i="62"/>
  <c r="BN12" i="62"/>
  <c r="DK16" i="62"/>
  <c r="AO14" i="62"/>
  <c r="U3" i="62"/>
  <c r="AJ3" i="62"/>
  <c r="AE6" i="62"/>
  <c r="CH6" i="62"/>
  <c r="CR6" i="62"/>
  <c r="Z7" i="62"/>
  <c r="CH7" i="62"/>
  <c r="CH8" i="62"/>
  <c r="K9" i="62"/>
  <c r="DB9" i="62"/>
  <c r="CT17" i="62"/>
  <c r="CT27" i="62" s="1"/>
  <c r="E16" i="62"/>
  <c r="F12" i="62"/>
  <c r="T16" i="62"/>
  <c r="BH16" i="62"/>
  <c r="BS12" i="62"/>
  <c r="CB16" i="62"/>
  <c r="DF13" i="62"/>
  <c r="CW14" i="62"/>
  <c r="DF15" i="62"/>
  <c r="DD16" i="62"/>
  <c r="DD29" i="62"/>
  <c r="DH29" i="62" s="1"/>
  <c r="P3" i="62"/>
  <c r="CQ16" i="62"/>
  <c r="CR14" i="62"/>
  <c r="Z6" i="62"/>
  <c r="AJ6" i="62"/>
  <c r="BN6" i="62"/>
  <c r="P7" i="62"/>
  <c r="CM8" i="62"/>
  <c r="DB8" i="62"/>
  <c r="DF9" i="62"/>
  <c r="AN16" i="62"/>
  <c r="CR12" i="62"/>
  <c r="BX13" i="62"/>
  <c r="AY14" i="62"/>
  <c r="BI14" i="62"/>
  <c r="CH14" i="62"/>
  <c r="DF14" i="62"/>
  <c r="J16" i="62"/>
  <c r="M17" i="62"/>
  <c r="M27" i="62" s="1"/>
  <c r="AG17" i="62"/>
  <c r="AG27" i="62" s="1"/>
  <c r="AL17" i="62"/>
  <c r="AL27" i="62" s="1"/>
  <c r="BR16" i="62"/>
  <c r="BU17" i="62"/>
  <c r="BU27" i="62" s="1"/>
  <c r="H17" i="62"/>
  <c r="H27" i="62" s="1"/>
  <c r="AB17" i="62"/>
  <c r="AB27" i="62" s="1"/>
  <c r="AV17" i="62"/>
  <c r="AV27" i="62" s="1"/>
  <c r="BP17" i="62"/>
  <c r="BP27" i="62" s="1"/>
  <c r="CJ17" i="62"/>
  <c r="CJ27" i="62" s="1"/>
  <c r="W17" i="62"/>
  <c r="W27" i="62" s="1"/>
  <c r="CO17" i="62"/>
  <c r="CO27" i="62" s="1"/>
  <c r="CY17" i="62"/>
  <c r="CY27" i="62" s="1"/>
  <c r="AQ17" i="62"/>
  <c r="AQ27" i="62" s="1"/>
  <c r="DD27" i="62" l="1"/>
  <c r="AR50" i="62"/>
  <c r="AH50" i="62"/>
  <c r="CF50" i="62"/>
  <c r="DE48" i="62"/>
  <c r="BL50" i="62"/>
  <c r="S50" i="62"/>
  <c r="BG50" i="62"/>
  <c r="J17" i="62"/>
  <c r="J18" i="62" s="1"/>
  <c r="CM16" i="62"/>
  <c r="AO16" i="62"/>
  <c r="CK50" i="62"/>
  <c r="U16" i="62"/>
  <c r="CZ50" i="62"/>
  <c r="AC50" i="62"/>
  <c r="BV50" i="62"/>
  <c r="CG17" i="62"/>
  <c r="CG18" i="62" s="1"/>
  <c r="CA50" i="62"/>
  <c r="AM50" i="62"/>
  <c r="DE45" i="62"/>
  <c r="BQ50" i="62"/>
  <c r="DE46" i="62"/>
  <c r="CP50" i="62"/>
  <c r="BB50" i="62"/>
  <c r="I50" i="62"/>
  <c r="J44" i="62"/>
  <c r="J50" i="62" s="1"/>
  <c r="DE47" i="62"/>
  <c r="AW50" i="62"/>
  <c r="X50" i="62"/>
  <c r="DE49" i="62"/>
  <c r="DE44" i="62"/>
  <c r="CU50" i="62"/>
  <c r="N50" i="62"/>
  <c r="O44" i="62"/>
  <c r="Y44" i="62"/>
  <c r="AB44" i="62"/>
  <c r="E44" i="62"/>
  <c r="E50" i="62" s="1"/>
  <c r="E52" i="62" s="1"/>
  <c r="D50" i="62"/>
  <c r="AB47" i="62"/>
  <c r="Y47" i="62"/>
  <c r="R46" i="62"/>
  <c r="O46" i="62"/>
  <c r="O49" i="62"/>
  <c r="R49" i="62"/>
  <c r="T48" i="62"/>
  <c r="W48" i="62"/>
  <c r="AB45" i="62"/>
  <c r="Y45" i="62"/>
  <c r="CQ17" i="62"/>
  <c r="BN11" i="62"/>
  <c r="BR17" i="62"/>
  <c r="BI16" i="62"/>
  <c r="AN17" i="62"/>
  <c r="BM17" i="62"/>
  <c r="F11" i="62"/>
  <c r="AS17" i="62"/>
  <c r="DG15" i="62"/>
  <c r="CW11" i="62"/>
  <c r="BX16" i="62"/>
  <c r="AE16" i="62"/>
  <c r="AJ16" i="62"/>
  <c r="DG13" i="62"/>
  <c r="DG14" i="62"/>
  <c r="K16" i="62"/>
  <c r="DG5" i="62"/>
  <c r="CB17" i="62"/>
  <c r="DG9" i="62"/>
  <c r="CH11" i="62"/>
  <c r="AJ11" i="62"/>
  <c r="CL17" i="62"/>
  <c r="AT11" i="62"/>
  <c r="DA17" i="62"/>
  <c r="BW17" i="62"/>
  <c r="CM11" i="62"/>
  <c r="BH17" i="62"/>
  <c r="U11" i="62"/>
  <c r="CV17" i="62"/>
  <c r="DF11" i="62"/>
  <c r="CC11" i="62"/>
  <c r="Z11" i="62"/>
  <c r="AY11" i="62"/>
  <c r="AY16" i="62"/>
  <c r="BI11" i="62"/>
  <c r="DB16" i="62"/>
  <c r="CR16" i="62"/>
  <c r="BS16" i="62"/>
  <c r="F16" i="62"/>
  <c r="Y17" i="62"/>
  <c r="CW16" i="62"/>
  <c r="BD16" i="62"/>
  <c r="AI17" i="62"/>
  <c r="DG4" i="62"/>
  <c r="BS11" i="62"/>
  <c r="K11" i="62"/>
  <c r="CH16" i="62"/>
  <c r="AX17" i="62"/>
  <c r="AX18" i="62" s="1"/>
  <c r="DG6" i="62"/>
  <c r="DF16" i="62"/>
  <c r="DD17" i="62"/>
  <c r="B73" i="62" s="1"/>
  <c r="AU26" i="62" s="1"/>
  <c r="CR11" i="62"/>
  <c r="O17" i="62"/>
  <c r="AD17" i="62"/>
  <c r="P11" i="62"/>
  <c r="BN16" i="62"/>
  <c r="Z16" i="62"/>
  <c r="BD11" i="62"/>
  <c r="DG8" i="62"/>
  <c r="CC12" i="62"/>
  <c r="CC16" i="62" s="1"/>
  <c r="T17" i="62"/>
  <c r="E17" i="62"/>
  <c r="BC17" i="62"/>
  <c r="DG3" i="62"/>
  <c r="DB11" i="62"/>
  <c r="DG7" i="62"/>
  <c r="BX11" i="62"/>
  <c r="AE11" i="62"/>
  <c r="AT16" i="62"/>
  <c r="P16" i="62"/>
  <c r="AO11" i="62"/>
  <c r="V26" i="62" l="1"/>
  <c r="AP26" i="62"/>
  <c r="AK26" i="62"/>
  <c r="L26" i="62"/>
  <c r="CD26" i="62"/>
  <c r="BT26" i="62"/>
  <c r="DC26" i="62"/>
  <c r="CI26" i="62"/>
  <c r="BY26" i="62"/>
  <c r="BO26" i="62"/>
  <c r="BJ26" i="62"/>
  <c r="CN26" i="62"/>
  <c r="CX26" i="62"/>
  <c r="BE26" i="62"/>
  <c r="CS26" i="62"/>
  <c r="AF26" i="62"/>
  <c r="AZ26" i="62"/>
  <c r="AA26" i="62"/>
  <c r="Q26" i="62"/>
  <c r="AJ17" i="62"/>
  <c r="AK22" i="62" s="1"/>
  <c r="J52" i="62"/>
  <c r="L52" i="62" s="1"/>
  <c r="L54" i="62" s="1"/>
  <c r="L55" i="62" s="1"/>
  <c r="L56" i="62" s="1"/>
  <c r="G52" i="62"/>
  <c r="G54" i="62" s="1"/>
  <c r="U17" i="62"/>
  <c r="V22" i="62" s="1"/>
  <c r="CM17" i="62"/>
  <c r="CN22" i="62" s="1"/>
  <c r="AO17" i="62"/>
  <c r="AP22" i="62" s="1"/>
  <c r="DE50" i="62"/>
  <c r="O50" i="62"/>
  <c r="BI17" i="62"/>
  <c r="BJ22" i="62" s="1"/>
  <c r="AE17" i="62"/>
  <c r="AF22" i="62" s="1"/>
  <c r="AD44" i="62"/>
  <c r="AG44" i="62"/>
  <c r="AG47" i="62"/>
  <c r="AD47" i="62"/>
  <c r="T49" i="62"/>
  <c r="W49" i="62"/>
  <c r="AB48" i="62"/>
  <c r="Y48" i="62"/>
  <c r="W46" i="62"/>
  <c r="T46" i="62"/>
  <c r="AD45" i="62"/>
  <c r="AG45" i="62"/>
  <c r="CQ18" i="62"/>
  <c r="DA18" i="62"/>
  <c r="AN18" i="62"/>
  <c r="BR18" i="62"/>
  <c r="BW18" i="62"/>
  <c r="BN17" i="62"/>
  <c r="BO22" i="62" s="1"/>
  <c r="CH17" i="62"/>
  <c r="CI22" i="62" s="1"/>
  <c r="K17" i="62"/>
  <c r="L22" i="62" s="1"/>
  <c r="CW17" i="62"/>
  <c r="CX22" i="62" s="1"/>
  <c r="AS18" i="62"/>
  <c r="F17" i="62"/>
  <c r="G22" i="62" s="1"/>
  <c r="CC17" i="62"/>
  <c r="CD22" i="62" s="1"/>
  <c r="BM18" i="62"/>
  <c r="Z17" i="62"/>
  <c r="AA22" i="62" s="1"/>
  <c r="AT17" i="62"/>
  <c r="AU22" i="62" s="1"/>
  <c r="BX17" i="62"/>
  <c r="BY22" i="62" s="1"/>
  <c r="BC18" i="62"/>
  <c r="CB18" i="62"/>
  <c r="CL18" i="62"/>
  <c r="BH18" i="62"/>
  <c r="CV18" i="62"/>
  <c r="BS17" i="62"/>
  <c r="BT22" i="62" s="1"/>
  <c r="P17" i="62"/>
  <c r="Q22" i="62" s="1"/>
  <c r="CR17" i="62"/>
  <c r="CS22" i="62" s="1"/>
  <c r="DB17" i="62"/>
  <c r="DC22" i="62" s="1"/>
  <c r="DG11" i="62"/>
  <c r="E18" i="62"/>
  <c r="DF17" i="62"/>
  <c r="AI18" i="62"/>
  <c r="AD18" i="62"/>
  <c r="DG12" i="62"/>
  <c r="DG16" i="62" s="1"/>
  <c r="AY17" i="62"/>
  <c r="AZ22" i="62" s="1"/>
  <c r="O18" i="62"/>
  <c r="DK17" i="62"/>
  <c r="DQ17" i="62" s="1"/>
  <c r="BD17" i="62"/>
  <c r="BE22" i="62" s="1"/>
  <c r="T18" i="62"/>
  <c r="Y18" i="62"/>
  <c r="G55" i="62" l="1"/>
  <c r="G56" i="62" s="1"/>
  <c r="DH26" i="62"/>
  <c r="O52" i="62"/>
  <c r="Q52" i="62" s="1"/>
  <c r="Q54" i="62" s="1"/>
  <c r="Q55" i="62" s="1"/>
  <c r="Q56" i="62" s="1"/>
  <c r="T50" i="62"/>
  <c r="AL44" i="62"/>
  <c r="AI44" i="62"/>
  <c r="AD48" i="62"/>
  <c r="AG48" i="62"/>
  <c r="AL45" i="62"/>
  <c r="AI45" i="62"/>
  <c r="AB49" i="62"/>
  <c r="Y49" i="62"/>
  <c r="AB46" i="62"/>
  <c r="Y46" i="62"/>
  <c r="AL47" i="62"/>
  <c r="AI47" i="62"/>
  <c r="DF18" i="62"/>
  <c r="DG17" i="62"/>
  <c r="B76" i="62" l="1"/>
  <c r="B27" i="62" s="1"/>
  <c r="BE27" i="62" s="1"/>
  <c r="BE34" i="62" s="1"/>
  <c r="BE35" i="62" s="1"/>
  <c r="BE37" i="62" s="1"/>
  <c r="DH22" i="62"/>
  <c r="T52" i="62"/>
  <c r="V52" i="62" s="1"/>
  <c r="V54" i="62" s="1"/>
  <c r="Y50" i="62"/>
  <c r="AN44" i="62"/>
  <c r="AQ44" i="62"/>
  <c r="AL48" i="62"/>
  <c r="AI48" i="62"/>
  <c r="AD46" i="62"/>
  <c r="AG46" i="62"/>
  <c r="AD49" i="62"/>
  <c r="AG49" i="62"/>
  <c r="AN47" i="62"/>
  <c r="AQ47" i="62"/>
  <c r="AN45" i="62"/>
  <c r="AQ45" i="62"/>
  <c r="V55" i="62" l="1"/>
  <c r="V56" i="62" s="1"/>
  <c r="BT27" i="62"/>
  <c r="BT34" i="62" s="1"/>
  <c r="BT35" i="62" s="1"/>
  <c r="BT37" i="62" s="1"/>
  <c r="AU27" i="62"/>
  <c r="AU34" i="62" s="1"/>
  <c r="AU35" i="62" s="1"/>
  <c r="AU37" i="62" s="1"/>
  <c r="AA27" i="62"/>
  <c r="AA34" i="62" s="1"/>
  <c r="AA35" i="62" s="1"/>
  <c r="AA37" i="62" s="1"/>
  <c r="Q27" i="62"/>
  <c r="Q34" i="62" s="1"/>
  <c r="Q35" i="62" s="1"/>
  <c r="Q37" i="62" s="1"/>
  <c r="BO27" i="62"/>
  <c r="CI27" i="62"/>
  <c r="CI34" i="62" s="1"/>
  <c r="CI35" i="62" s="1"/>
  <c r="CI37" i="62" s="1"/>
  <c r="AP27" i="62"/>
  <c r="AP34" i="62" s="1"/>
  <c r="AP35" i="62" s="1"/>
  <c r="AP37" i="62" s="1"/>
  <c r="BY27" i="62"/>
  <c r="BY34" i="62" s="1"/>
  <c r="BY35" i="62" s="1"/>
  <c r="BY37" i="62" s="1"/>
  <c r="CX27" i="62"/>
  <c r="CX34" i="62" s="1"/>
  <c r="CX35" i="62" s="1"/>
  <c r="CX37" i="62" s="1"/>
  <c r="CD27" i="62"/>
  <c r="CD34" i="62" s="1"/>
  <c r="CD35" i="62" s="1"/>
  <c r="CD37" i="62" s="1"/>
  <c r="BJ27" i="62"/>
  <c r="BJ34" i="62" s="1"/>
  <c r="BJ35" i="62" s="1"/>
  <c r="BJ37" i="62" s="1"/>
  <c r="V27" i="62"/>
  <c r="V34" i="62" s="1"/>
  <c r="V35" i="62" s="1"/>
  <c r="V37" i="62" s="1"/>
  <c r="CS27" i="62"/>
  <c r="CS34" i="62" s="1"/>
  <c r="CS35" i="62" s="1"/>
  <c r="CS37" i="62" s="1"/>
  <c r="CN27" i="62"/>
  <c r="CN34" i="62" s="1"/>
  <c r="CN35" i="62" s="1"/>
  <c r="CN37" i="62" s="1"/>
  <c r="AK27" i="62"/>
  <c r="AK34" i="62" s="1"/>
  <c r="AK35" i="62" s="1"/>
  <c r="AK37" i="62" s="1"/>
  <c r="DC27" i="62"/>
  <c r="DC34" i="62" s="1"/>
  <c r="DC35" i="62" s="1"/>
  <c r="DC37" i="62" s="1"/>
  <c r="AZ27" i="62"/>
  <c r="AZ34" i="62" s="1"/>
  <c r="AZ35" i="62" s="1"/>
  <c r="AZ37" i="62" s="1"/>
  <c r="AF27" i="62"/>
  <c r="AF34" i="62" s="1"/>
  <c r="AF35" i="62" s="1"/>
  <c r="AF37" i="62" s="1"/>
  <c r="L27" i="62"/>
  <c r="L34" i="62" s="1"/>
  <c r="L35" i="62" s="1"/>
  <c r="L37" i="62" s="1"/>
  <c r="G27" i="62"/>
  <c r="G34" i="62" s="1"/>
  <c r="G35" i="62" s="1"/>
  <c r="G37" i="62" s="1"/>
  <c r="BO34" i="62"/>
  <c r="BO35" i="62" s="1"/>
  <c r="BO37" i="62" s="1"/>
  <c r="Y52" i="62"/>
  <c r="AA52" i="62" s="1"/>
  <c r="AA54" i="62" s="1"/>
  <c r="AA55" i="62" s="1"/>
  <c r="AA56" i="62" s="1"/>
  <c r="AD50" i="62"/>
  <c r="AV44" i="62"/>
  <c r="AS44" i="62"/>
  <c r="AV47" i="62"/>
  <c r="AS47" i="62"/>
  <c r="AV45" i="62"/>
  <c r="AS45" i="62"/>
  <c r="AL49" i="62"/>
  <c r="AI49" i="62"/>
  <c r="AL46" i="62"/>
  <c r="AI46" i="62"/>
  <c r="AQ48" i="62"/>
  <c r="AN48" i="62"/>
  <c r="DH27" i="62" l="1"/>
  <c r="DI27" i="62" s="1"/>
  <c r="AD52" i="62"/>
  <c r="AF52" i="62" s="1"/>
  <c r="AF54" i="62" s="1"/>
  <c r="AI50" i="62"/>
  <c r="BA44" i="62"/>
  <c r="AX44" i="62"/>
  <c r="AS48" i="62"/>
  <c r="AV48" i="62"/>
  <c r="BA45" i="62"/>
  <c r="AX45" i="62"/>
  <c r="AN46" i="62"/>
  <c r="AQ46" i="62"/>
  <c r="AN49" i="62"/>
  <c r="AQ49" i="62"/>
  <c r="AX47" i="62"/>
  <c r="BA47" i="62"/>
  <c r="AF55" i="62" l="1"/>
  <c r="AF56" i="62" s="1"/>
  <c r="DH34" i="62"/>
  <c r="DH35" i="62" s="1"/>
  <c r="DH37" i="62" s="1"/>
  <c r="AI52" i="62"/>
  <c r="AK52" i="62" s="1"/>
  <c r="AK54" i="62" s="1"/>
  <c r="AK55" i="62" s="1"/>
  <c r="AK56" i="62" s="1"/>
  <c r="AN50" i="62"/>
  <c r="BF44" i="62"/>
  <c r="BC44" i="62"/>
  <c r="AV49" i="62"/>
  <c r="AS49" i="62"/>
  <c r="AX48" i="62"/>
  <c r="BA48" i="62"/>
  <c r="BF47" i="62"/>
  <c r="BC47" i="62"/>
  <c r="AV46" i="62"/>
  <c r="AS46" i="62"/>
  <c r="BF45" i="62"/>
  <c r="BC45" i="62"/>
  <c r="AN52" i="62" l="1"/>
  <c r="AP52" i="62" s="1"/>
  <c r="AP54" i="62" s="1"/>
  <c r="AS50" i="62"/>
  <c r="BH44" i="62"/>
  <c r="BK44" i="62"/>
  <c r="BH47" i="62"/>
  <c r="BK47" i="62"/>
  <c r="BF48" i="62"/>
  <c r="BC48" i="62"/>
  <c r="BH45" i="62"/>
  <c r="BK45" i="62"/>
  <c r="AX46" i="62"/>
  <c r="BA46" i="62"/>
  <c r="BA49" i="62"/>
  <c r="AX49" i="62"/>
  <c r="AP55" i="62" l="1"/>
  <c r="AP56" i="62" s="1"/>
  <c r="AS52" i="62"/>
  <c r="AU52" i="62" s="1"/>
  <c r="AU54" i="62" s="1"/>
  <c r="AU55" i="62" s="1"/>
  <c r="AU56" i="62" s="1"/>
  <c r="AX50" i="62"/>
  <c r="BP44" i="62"/>
  <c r="BM44" i="62"/>
  <c r="BF46" i="62"/>
  <c r="BC46" i="62"/>
  <c r="BP47" i="62"/>
  <c r="BM47" i="62"/>
  <c r="BP45" i="62"/>
  <c r="BM45" i="62"/>
  <c r="BH48" i="62"/>
  <c r="BK48" i="62"/>
  <c r="BF49" i="62"/>
  <c r="BC49" i="62"/>
  <c r="AX52" i="62" l="1"/>
  <c r="AZ52" i="62" s="1"/>
  <c r="AZ54" i="62" s="1"/>
  <c r="AZ55" i="62" s="1"/>
  <c r="AZ56" i="62" s="1"/>
  <c r="BC50" i="62"/>
  <c r="BU44" i="62"/>
  <c r="BR44" i="62"/>
  <c r="BH49" i="62"/>
  <c r="BK49" i="62"/>
  <c r="BU47" i="62"/>
  <c r="BR47" i="62"/>
  <c r="BP48" i="62"/>
  <c r="BM48" i="62"/>
  <c r="BR45" i="62"/>
  <c r="BU45" i="62"/>
  <c r="BK46" i="62"/>
  <c r="BH46" i="62"/>
  <c r="BC52" i="62" l="1"/>
  <c r="BE52" i="62" s="1"/>
  <c r="BE54" i="62" s="1"/>
  <c r="BH50" i="62"/>
  <c r="BZ44" i="62"/>
  <c r="BW44" i="62"/>
  <c r="BZ45" i="62"/>
  <c r="BW45" i="62"/>
  <c r="BR48" i="62"/>
  <c r="BU48" i="62"/>
  <c r="BZ47" i="62"/>
  <c r="BW47" i="62"/>
  <c r="BP49" i="62"/>
  <c r="BM49" i="62"/>
  <c r="BM46" i="62"/>
  <c r="BP46" i="62"/>
  <c r="BE55" i="62" l="1"/>
  <c r="BE56" i="62" s="1"/>
  <c r="BH52" i="62"/>
  <c r="BJ52" i="62" s="1"/>
  <c r="BJ54" i="62" s="1"/>
  <c r="BJ55" i="62" s="1"/>
  <c r="BJ56" i="62" s="1"/>
  <c r="BM50" i="62"/>
  <c r="CB44" i="62"/>
  <c r="CE44" i="62"/>
  <c r="BR46" i="62"/>
  <c r="BU46" i="62"/>
  <c r="BZ48" i="62"/>
  <c r="BW48" i="62"/>
  <c r="BR49" i="62"/>
  <c r="BU49" i="62"/>
  <c r="CB47" i="62"/>
  <c r="CE47" i="62"/>
  <c r="CB45" i="62"/>
  <c r="CE45" i="62"/>
  <c r="BM52" i="62" l="1"/>
  <c r="BO52" i="62" s="1"/>
  <c r="BO54" i="62" s="1"/>
  <c r="BO55" i="62" s="1"/>
  <c r="BO56" i="62" s="1"/>
  <c r="BR50" i="62"/>
  <c r="CJ44" i="62"/>
  <c r="CG44" i="62"/>
  <c r="CJ45" i="62"/>
  <c r="CG45" i="62"/>
  <c r="BZ49" i="62"/>
  <c r="BW49" i="62"/>
  <c r="CE48" i="62"/>
  <c r="CB48" i="62"/>
  <c r="CJ47" i="62"/>
  <c r="CG47" i="62"/>
  <c r="BZ46" i="62"/>
  <c r="BW46" i="62"/>
  <c r="BR52" i="62" l="1"/>
  <c r="BT52" i="62" s="1"/>
  <c r="BT54" i="62" s="1"/>
  <c r="BT55" i="62" s="1"/>
  <c r="BT56" i="62" s="1"/>
  <c r="BW50" i="62"/>
  <c r="CO44" i="62"/>
  <c r="CL44" i="62"/>
  <c r="CJ48" i="62"/>
  <c r="CG48" i="62"/>
  <c r="CO45" i="62"/>
  <c r="CL45" i="62"/>
  <c r="CB46" i="62"/>
  <c r="CE46" i="62"/>
  <c r="CL47" i="62"/>
  <c r="CO47" i="62"/>
  <c r="CB49" i="62"/>
  <c r="CE49" i="62"/>
  <c r="BW52" i="62" l="1"/>
  <c r="BY52" i="62" s="1"/>
  <c r="BY54" i="62" s="1"/>
  <c r="BY55" i="62" s="1"/>
  <c r="BY56" i="62" s="1"/>
  <c r="CB50" i="62"/>
  <c r="CQ44" i="62"/>
  <c r="CT44" i="62"/>
  <c r="CT47" i="62"/>
  <c r="CQ47" i="62"/>
  <c r="CJ49" i="62"/>
  <c r="CG49" i="62"/>
  <c r="CJ46" i="62"/>
  <c r="CG46" i="62"/>
  <c r="CQ45" i="62"/>
  <c r="CT45" i="62"/>
  <c r="CL48" i="62"/>
  <c r="CO48" i="62"/>
  <c r="CB52" i="62" l="1"/>
  <c r="CD52" i="62" s="1"/>
  <c r="CD54" i="62" s="1"/>
  <c r="CD55" i="62" s="1"/>
  <c r="CD56" i="62" s="1"/>
  <c r="CG50" i="62"/>
  <c r="CY44" i="62"/>
  <c r="CV44" i="62"/>
  <c r="CV45" i="62"/>
  <c r="CY45" i="62"/>
  <c r="CT48" i="62"/>
  <c r="CQ48" i="62"/>
  <c r="CO49" i="62"/>
  <c r="CL49" i="62"/>
  <c r="CL46" i="62"/>
  <c r="CO46" i="62"/>
  <c r="CV47" i="62"/>
  <c r="CY47" i="62"/>
  <c r="CG52" i="62" l="1"/>
  <c r="CI52" i="62" s="1"/>
  <c r="CI54" i="62" s="1"/>
  <c r="CI55" i="62" s="1"/>
  <c r="CI56" i="62" s="1"/>
  <c r="CL50" i="62"/>
  <c r="DD44" i="62"/>
  <c r="DF44" i="62" s="1"/>
  <c r="DA44" i="62"/>
  <c r="DD47" i="62"/>
  <c r="DF47" i="62" s="1"/>
  <c r="DA47" i="62"/>
  <c r="DD45" i="62"/>
  <c r="DF45" i="62" s="1"/>
  <c r="DA45" i="62"/>
  <c r="CQ49" i="62"/>
  <c r="CT49" i="62"/>
  <c r="CV48" i="62"/>
  <c r="CY48" i="62"/>
  <c r="CT46" i="62"/>
  <c r="CQ46" i="62"/>
  <c r="CL52" i="62" l="1"/>
  <c r="CN52" i="62" s="1"/>
  <c r="CN54" i="62" s="1"/>
  <c r="CN55" i="62" s="1"/>
  <c r="CN56" i="62" s="1"/>
  <c r="CQ50" i="62"/>
  <c r="CV49" i="62"/>
  <c r="CY49" i="62"/>
  <c r="DD48" i="62"/>
  <c r="DF48" i="62" s="1"/>
  <c r="DA48" i="62"/>
  <c r="CY46" i="62"/>
  <c r="CV46" i="62"/>
  <c r="CQ52" i="62" l="1"/>
  <c r="CS52" i="62" s="1"/>
  <c r="CS54" i="62" s="1"/>
  <c r="CS55" i="62" s="1"/>
  <c r="CS56" i="62" s="1"/>
  <c r="CV50" i="62"/>
  <c r="DD49" i="62"/>
  <c r="DF49" i="62" s="1"/>
  <c r="DA49" i="62"/>
  <c r="DA46" i="62"/>
  <c r="DD46" i="62"/>
  <c r="DF46" i="62" s="1"/>
  <c r="CV52" i="62" l="1"/>
  <c r="CX52" i="62" s="1"/>
  <c r="CX54" i="62" s="1"/>
  <c r="CX55" i="62" s="1"/>
  <c r="CX56" i="62" s="1"/>
  <c r="DA50" i="62"/>
  <c r="DF50" i="62"/>
  <c r="DF52" i="62" l="1"/>
  <c r="DH52" i="62" s="1"/>
  <c r="DH54" i="62" s="1"/>
  <c r="DH55" i="62" s="1"/>
  <c r="DH56" i="62" s="1"/>
  <c r="DA52" i="62"/>
  <c r="DC52" i="62" s="1"/>
  <c r="DC54" i="62" s="1"/>
  <c r="DC55" i="62" s="1"/>
  <c r="DC56" i="62" s="1"/>
</calcChain>
</file>

<file path=xl/sharedStrings.xml><?xml version="1.0" encoding="utf-8"?>
<sst xmlns="http://schemas.openxmlformats.org/spreadsheetml/2006/main" count="221" uniqueCount="92">
  <si>
    <t>2. klasse</t>
  </si>
  <si>
    <t>3. klasse</t>
  </si>
  <si>
    <t>4. klasse</t>
  </si>
  <si>
    <t>5. klasse</t>
  </si>
  <si>
    <t>6. klasse</t>
  </si>
  <si>
    <t>7. klasse</t>
  </si>
  <si>
    <t>8. klasse</t>
  </si>
  <si>
    <t>9. klasse</t>
  </si>
  <si>
    <t>10. klasse</t>
  </si>
  <si>
    <t>Ialt 0.-10. Klasse</t>
  </si>
  <si>
    <t>1. Klasse</t>
  </si>
  <si>
    <t>0. klasse</t>
  </si>
  <si>
    <t>Antal kl.</t>
  </si>
  <si>
    <t xml:space="preserve">Antal elever pr. kl. </t>
  </si>
  <si>
    <t xml:space="preserve">Blåvandshuk i alt </t>
  </si>
  <si>
    <t>Antal klasserafrundet</t>
  </si>
  <si>
    <t xml:space="preserve">Agerbæk i alt </t>
  </si>
  <si>
    <t xml:space="preserve">Brorsonskolen i alt </t>
  </si>
  <si>
    <r>
      <t>Lektioner ialt varde-</t>
    </r>
    <r>
      <rPr>
        <b/>
        <sz val="10"/>
        <rFont val="Arial"/>
        <family val="2"/>
      </rPr>
      <t>vejl.</t>
    </r>
  </si>
  <si>
    <t>pr. uge</t>
  </si>
  <si>
    <t>Stillinger:</t>
  </si>
  <si>
    <t>TR for skoleledere</t>
  </si>
  <si>
    <t>Ledelse</t>
  </si>
  <si>
    <t>Antal lektioner</t>
  </si>
  <si>
    <t>Lektioner i alt omregnet i stillinger</t>
  </si>
  <si>
    <t>kl.</t>
  </si>
  <si>
    <t xml:space="preserve">Alslev i alt </t>
  </si>
  <si>
    <t xml:space="preserve">Ansager i alt </t>
  </si>
  <si>
    <t xml:space="preserve">Billum i alt </t>
  </si>
  <si>
    <t>Lunde-Kvong i alt</t>
  </si>
  <si>
    <t xml:space="preserve">Lykkesgård i alt </t>
  </si>
  <si>
    <t xml:space="preserve">Nr. Nebel i alt </t>
  </si>
  <si>
    <t xml:space="preserve">Nordenskov i alt </t>
  </si>
  <si>
    <t xml:space="preserve">Næsbjerg i alt </t>
  </si>
  <si>
    <t xml:space="preserve">Outrup i alt </t>
  </si>
  <si>
    <t xml:space="preserve">Sct. Jacobi skole i alt </t>
  </si>
  <si>
    <t xml:space="preserve">Campus i alt </t>
  </si>
  <si>
    <t xml:space="preserve">Starup i alt </t>
  </si>
  <si>
    <t xml:space="preserve">Thorstrup i alt </t>
  </si>
  <si>
    <t xml:space="preserve">Tistrup i alt </t>
  </si>
  <si>
    <t xml:space="preserve">Horne i alt </t>
  </si>
  <si>
    <t xml:space="preserve">Janderup i alt </t>
  </si>
  <si>
    <t xml:space="preserve">Ølgod i alt </t>
  </si>
  <si>
    <t xml:space="preserve">Årre i alt </t>
  </si>
  <si>
    <t xml:space="preserve">I i alt </t>
  </si>
  <si>
    <t>Sygdoms- og barselspuljen</t>
  </si>
  <si>
    <t>Afvigelse</t>
  </si>
  <si>
    <t>Skovlund friskole</t>
  </si>
  <si>
    <t>Ølgod Kr. Friskole</t>
  </si>
  <si>
    <t>klasser</t>
  </si>
  <si>
    <t>(model 10.4)</t>
  </si>
  <si>
    <t>Efter sparekatalog</t>
  </si>
  <si>
    <t>I forhold til 5/9-2011</t>
  </si>
  <si>
    <t>Virksomhedsleder konteres under direktionen</t>
  </si>
  <si>
    <t>0. - 6. klasse</t>
  </si>
  <si>
    <t>7. - 10. klasse</t>
  </si>
  <si>
    <t>0. - 2. kl.</t>
  </si>
  <si>
    <t>3. kl</t>
  </si>
  <si>
    <t>4. kl</t>
  </si>
  <si>
    <t>5. - 6. kl</t>
  </si>
  <si>
    <t>7.-8. kl</t>
  </si>
  <si>
    <t>9.-10</t>
  </si>
  <si>
    <t>timer</t>
  </si>
  <si>
    <t>Omregningsfaktor</t>
  </si>
  <si>
    <t>Sygdoms- og barsel</t>
  </si>
  <si>
    <t>Omregnet til klokketimer</t>
  </si>
  <si>
    <t>Fagopdelte lektioner + ½ understøttende</t>
  </si>
  <si>
    <t>Elevbaseret tildeling</t>
  </si>
  <si>
    <t>Antal lærerstillinger i alt</t>
  </si>
  <si>
    <t>Lærerstilling i alt</t>
  </si>
  <si>
    <t>Pædagogstillinger i alt</t>
  </si>
  <si>
    <t xml:space="preserve">Faktiske elevtal pr. 5/9-2013 </t>
  </si>
  <si>
    <t>Tildeling i skoleåret 2013/14</t>
  </si>
  <si>
    <t>Lærerstillinger</t>
  </si>
  <si>
    <t>aldersreduktion</t>
  </si>
  <si>
    <t>konsekvens af specialundervisning</t>
  </si>
  <si>
    <t>sprogundervisning</t>
  </si>
  <si>
    <t xml:space="preserve">Lektioner ialt </t>
  </si>
  <si>
    <t>Herudover tillægges:</t>
  </si>
  <si>
    <t>Elevbaseret tildeling:</t>
  </si>
  <si>
    <t>Til fordeling</t>
  </si>
  <si>
    <t>Heraf til grundtildeling</t>
  </si>
  <si>
    <t>Pr. elev</t>
  </si>
  <si>
    <t>Grundtildeling</t>
  </si>
  <si>
    <t>0-99 elever</t>
  </si>
  <si>
    <t xml:space="preserve">100 - </t>
  </si>
  <si>
    <t>Udkast til Model A - ressourcetildeling efter ny skolereform - Almen-området</t>
  </si>
  <si>
    <t>Pædagoger:</t>
  </si>
  <si>
    <t>Elevbaseret tildeling                0. - 2. kl.</t>
  </si>
  <si>
    <t>lekt.</t>
  </si>
  <si>
    <t>Pædagoger</t>
  </si>
  <si>
    <t>Understøttende undervisning: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</si>
</sst>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0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ck">
        <color rgb="FF00B050"/>
      </bottom>
      <diagonal/>
    </border>
    <border>
      <left/>
      <right style="thick">
        <color rgb="FF00B050"/>
      </right>
      <top/>
      <bottom/>
      <diagonal/>
    </border>
    <border>
      <left/>
      <right style="thin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00B05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2" fillId="0" borderId="1" xfId="0" applyFont="1" applyBorder="1"/>
    <xf numFmtId="0" fontId="0" fillId="0" borderId="2" xfId="0" applyBorder="1"/>
    <xf numFmtId="0" fontId="0" fillId="0" borderId="0" xfId="0" applyBorder="1"/>
    <xf numFmtId="0" fontId="4" fillId="0" borderId="1" xfId="0" applyFont="1" applyBorder="1"/>
    <xf numFmtId="0" fontId="0" fillId="0" borderId="0" xfId="0" applyAlignment="1">
      <alignment textRotation="90"/>
    </xf>
    <xf numFmtId="0" fontId="0" fillId="0" borderId="5" xfId="0" applyBorder="1"/>
    <xf numFmtId="0" fontId="0" fillId="0" borderId="6" xfId="0" applyBorder="1"/>
    <xf numFmtId="2" fontId="0" fillId="0" borderId="7" xfId="0" applyNumberFormat="1" applyBorder="1"/>
    <xf numFmtId="0" fontId="0" fillId="0" borderId="4" xfId="0" applyBorder="1" applyAlignment="1">
      <alignment textRotation="90"/>
    </xf>
    <xf numFmtId="2" fontId="0" fillId="0" borderId="0" xfId="0" applyNumberFormat="1" applyBorder="1"/>
    <xf numFmtId="2" fontId="0" fillId="0" borderId="9" xfId="0" applyNumberFormat="1" applyBorder="1"/>
    <xf numFmtId="2" fontId="0" fillId="0" borderId="3" xfId="0" applyNumberFormat="1" applyBorder="1"/>
    <xf numFmtId="164" fontId="0" fillId="0" borderId="4" xfId="0" applyNumberFormat="1" applyBorder="1" applyAlignment="1">
      <alignment textRotation="90"/>
    </xf>
    <xf numFmtId="164" fontId="0" fillId="0" borderId="0" xfId="0" applyNumberFormat="1" applyBorder="1"/>
    <xf numFmtId="164" fontId="0" fillId="0" borderId="8" xfId="0" applyNumberFormat="1" applyBorder="1"/>
    <xf numFmtId="4" fontId="0" fillId="0" borderId="0" xfId="0" applyNumberFormat="1" applyBorder="1"/>
    <xf numFmtId="0" fontId="0" fillId="0" borderId="12" xfId="0" applyBorder="1"/>
    <xf numFmtId="0" fontId="0" fillId="0" borderId="13" xfId="0" applyBorder="1"/>
    <xf numFmtId="0" fontId="5" fillId="0" borderId="14" xfId="0" applyFont="1" applyBorder="1" applyAlignment="1">
      <alignment textRotation="90"/>
    </xf>
    <xf numFmtId="0" fontId="4" fillId="0" borderId="0" xfId="0" applyFont="1" applyBorder="1"/>
    <xf numFmtId="2" fontId="5" fillId="0" borderId="15" xfId="0" applyNumberFormat="1" applyFont="1" applyBorder="1"/>
    <xf numFmtId="2" fontId="5" fillId="0" borderId="7" xfId="0" applyNumberFormat="1" applyFont="1" applyBorder="1"/>
    <xf numFmtId="2" fontId="5" fillId="0" borderId="16" xfId="0" applyNumberFormat="1" applyFont="1" applyBorder="1"/>
    <xf numFmtId="2" fontId="5" fillId="0" borderId="17" xfId="0" applyNumberFormat="1" applyFont="1" applyBorder="1"/>
    <xf numFmtId="2" fontId="0" fillId="0" borderId="19" xfId="0" applyNumberFormat="1" applyBorder="1"/>
    <xf numFmtId="0" fontId="0" fillId="0" borderId="20" xfId="0" applyBorder="1" applyAlignment="1">
      <alignment textRotation="90"/>
    </xf>
    <xf numFmtId="0" fontId="0" fillId="0" borderId="21" xfId="0" applyBorder="1" applyAlignment="1">
      <alignment textRotation="90" wrapText="1"/>
    </xf>
    <xf numFmtId="2" fontId="0" fillId="0" borderId="22" xfId="0" applyNumberFormat="1" applyBorder="1"/>
    <xf numFmtId="0" fontId="1" fillId="2" borderId="5" xfId="0" applyFont="1" applyFill="1" applyBorder="1"/>
    <xf numFmtId="0" fontId="0" fillId="2" borderId="5" xfId="0" applyFill="1" applyBorder="1"/>
    <xf numFmtId="2" fontId="0" fillId="2" borderId="5" xfId="0" applyNumberFormat="1" applyFill="1" applyBorder="1"/>
    <xf numFmtId="2" fontId="5" fillId="2" borderId="16" xfId="0" applyNumberFormat="1" applyFont="1" applyFill="1" applyBorder="1"/>
    <xf numFmtId="2" fontId="0" fillId="2" borderId="0" xfId="0" applyNumberFormat="1" applyFill="1" applyBorder="1"/>
    <xf numFmtId="0" fontId="1" fillId="4" borderId="5" xfId="0" applyFont="1" applyFill="1" applyBorder="1"/>
    <xf numFmtId="0" fontId="1" fillId="5" borderId="5" xfId="0" applyFont="1" applyFill="1" applyBorder="1"/>
    <xf numFmtId="3" fontId="0" fillId="2" borderId="5" xfId="0" applyNumberFormat="1" applyFill="1" applyBorder="1"/>
    <xf numFmtId="0" fontId="1" fillId="2" borderId="23" xfId="0" applyFont="1" applyFill="1" applyBorder="1"/>
    <xf numFmtId="0" fontId="1" fillId="2" borderId="18" xfId="0" applyFont="1" applyFill="1" applyBorder="1"/>
    <xf numFmtId="0" fontId="1" fillId="2" borderId="24" xfId="0" applyFont="1" applyFill="1" applyBorder="1"/>
    <xf numFmtId="0" fontId="1" fillId="3" borderId="18" xfId="0" applyFont="1" applyFill="1" applyBorder="1"/>
    <xf numFmtId="0" fontId="1" fillId="3" borderId="25" xfId="0" applyFont="1" applyFill="1" applyBorder="1"/>
    <xf numFmtId="0" fontId="1" fillId="3" borderId="26" xfId="0" applyFont="1" applyFill="1" applyBorder="1"/>
    <xf numFmtId="0" fontId="1" fillId="3" borderId="27" xfId="0" applyFont="1" applyFill="1" applyBorder="1"/>
    <xf numFmtId="0" fontId="0" fillId="0" borderId="0" xfId="0" applyFill="1"/>
    <xf numFmtId="2" fontId="0" fillId="0" borderId="0" xfId="0" applyNumberFormat="1" applyFill="1" applyBorder="1"/>
    <xf numFmtId="0" fontId="0" fillId="0" borderId="9" xfId="0" applyBorder="1"/>
    <xf numFmtId="0" fontId="2" fillId="0" borderId="29" xfId="0" applyFont="1" applyFill="1" applyBorder="1"/>
    <xf numFmtId="0" fontId="3" fillId="6" borderId="31" xfId="0" applyFont="1" applyFill="1" applyBorder="1"/>
    <xf numFmtId="0" fontId="2" fillId="0" borderId="30" xfId="0" applyFont="1" applyFill="1" applyBorder="1"/>
    <xf numFmtId="0" fontId="0" fillId="0" borderId="32" xfId="0" applyBorder="1"/>
    <xf numFmtId="2" fontId="0" fillId="0" borderId="7" xfId="0" applyNumberFormat="1" applyBorder="1" applyAlignment="1"/>
    <xf numFmtId="1" fontId="0" fillId="3" borderId="18" xfId="0" applyNumberFormat="1" applyFill="1" applyBorder="1" applyAlignment="1">
      <alignment horizontal="right"/>
    </xf>
    <xf numFmtId="1" fontId="0" fillId="0" borderId="22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" fontId="0" fillId="7" borderId="18" xfId="0" applyNumberFormat="1" applyFill="1" applyBorder="1" applyAlignment="1">
      <alignment horizontal="right"/>
    </xf>
    <xf numFmtId="2" fontId="0" fillId="0" borderId="23" xfId="0" applyNumberFormat="1" applyBorder="1"/>
    <xf numFmtId="2" fontId="0" fillId="0" borderId="33" xfId="0" applyNumberFormat="1" applyBorder="1"/>
    <xf numFmtId="0" fontId="1" fillId="3" borderId="23" xfId="0" applyFont="1" applyFill="1" applyBorder="1"/>
    <xf numFmtId="0" fontId="1" fillId="3" borderId="24" xfId="0" applyFont="1" applyFill="1" applyBorder="1"/>
    <xf numFmtId="0" fontId="0" fillId="0" borderId="0" xfId="0"/>
    <xf numFmtId="0" fontId="3" fillId="0" borderId="4" xfId="0" applyFont="1" applyBorder="1" applyAlignment="1">
      <alignment horizontal="center" textRotation="90" wrapText="1"/>
    </xf>
    <xf numFmtId="2" fontId="0" fillId="0" borderId="0" xfId="0" applyNumberFormat="1"/>
    <xf numFmtId="0" fontId="1" fillId="0" borderId="0" xfId="0" applyFont="1"/>
    <xf numFmtId="0" fontId="1" fillId="0" borderId="0" xfId="1"/>
    <xf numFmtId="164" fontId="1" fillId="0" borderId="0" xfId="1" applyNumberFormat="1" applyFill="1" applyBorder="1"/>
    <xf numFmtId="0" fontId="1" fillId="0" borderId="5" xfId="1" applyBorder="1"/>
    <xf numFmtId="164" fontId="1" fillId="0" borderId="0" xfId="1" applyNumberFormat="1" applyBorder="1"/>
    <xf numFmtId="3" fontId="1" fillId="0" borderId="10" xfId="1" applyNumberFormat="1" applyBorder="1"/>
    <xf numFmtId="3" fontId="1" fillId="0" borderId="0" xfId="1" applyNumberFormat="1" applyBorder="1"/>
    <xf numFmtId="4" fontId="1" fillId="0" borderId="0" xfId="1" applyNumberFormat="1" applyBorder="1"/>
    <xf numFmtId="2" fontId="5" fillId="0" borderId="7" xfId="1" applyNumberFormat="1" applyFont="1" applyBorder="1"/>
    <xf numFmtId="165" fontId="1" fillId="0" borderId="0" xfId="1" applyNumberFormat="1" applyBorder="1"/>
    <xf numFmtId="4" fontId="1" fillId="0" borderId="0" xfId="1" applyNumberFormat="1" applyBorder="1" applyAlignment="1">
      <alignment horizontal="right"/>
    </xf>
    <xf numFmtId="0" fontId="1" fillId="0" borderId="5" xfId="1" applyFont="1" applyBorder="1"/>
    <xf numFmtId="9" fontId="0" fillId="0" borderId="0" xfId="0" applyNumberFormat="1"/>
    <xf numFmtId="2" fontId="5" fillId="0" borderId="0" xfId="1" applyNumberFormat="1" applyFont="1" applyBorder="1"/>
    <xf numFmtId="2" fontId="1" fillId="0" borderId="7" xfId="0" applyNumberFormat="1" applyFont="1" applyBorder="1"/>
    <xf numFmtId="0" fontId="1" fillId="0" borderId="5" xfId="0" applyFont="1" applyFill="1" applyBorder="1"/>
    <xf numFmtId="164" fontId="1" fillId="0" borderId="4" xfId="0" applyNumberFormat="1" applyFont="1" applyBorder="1" applyAlignment="1">
      <alignment textRotation="90"/>
    </xf>
    <xf numFmtId="0" fontId="0" fillId="8" borderId="0" xfId="0" applyFont="1" applyFill="1"/>
    <xf numFmtId="0" fontId="0" fillId="8" borderId="0" xfId="0" applyFill="1"/>
    <xf numFmtId="2" fontId="1" fillId="8" borderId="7" xfId="0" applyNumberFormat="1" applyFont="1" applyFill="1" applyBorder="1"/>
    <xf numFmtId="0" fontId="6" fillId="0" borderId="0" xfId="0" applyFont="1"/>
    <xf numFmtId="0" fontId="0" fillId="0" borderId="5" xfId="0" applyFill="1" applyBorder="1"/>
    <xf numFmtId="0" fontId="0" fillId="0" borderId="0" xfId="0" applyFill="1" applyBorder="1"/>
    <xf numFmtId="4" fontId="0" fillId="0" borderId="0" xfId="0" applyNumberFormat="1" applyFill="1" applyBorder="1"/>
    <xf numFmtId="164" fontId="0" fillId="0" borderId="0" xfId="0" applyNumberFormat="1" applyFill="1" applyBorder="1"/>
    <xf numFmtId="2" fontId="5" fillId="2" borderId="7" xfId="0" applyNumberFormat="1" applyFont="1" applyFill="1" applyBorder="1"/>
    <xf numFmtId="2" fontId="5" fillId="0" borderId="7" xfId="0" applyNumberFormat="1" applyFont="1" applyFill="1" applyBorder="1"/>
    <xf numFmtId="2" fontId="5" fillId="0" borderId="34" xfId="0" applyNumberFormat="1" applyFont="1" applyBorder="1"/>
    <xf numFmtId="0" fontId="0" fillId="8" borderId="5" xfId="0" applyFill="1" applyBorder="1"/>
    <xf numFmtId="0" fontId="0" fillId="8" borderId="0" xfId="0" applyFill="1" applyBorder="1"/>
    <xf numFmtId="2" fontId="0" fillId="8" borderId="7" xfId="0" applyNumberFormat="1" applyFill="1" applyBorder="1"/>
    <xf numFmtId="0" fontId="0" fillId="0" borderId="3" xfId="0" applyBorder="1"/>
    <xf numFmtId="2" fontId="0" fillId="0" borderId="8" xfId="0" applyNumberFormat="1" applyBorder="1"/>
    <xf numFmtId="2" fontId="5" fillId="0" borderId="13" xfId="0" applyNumberFormat="1" applyFont="1" applyBorder="1"/>
    <xf numFmtId="2" fontId="5" fillId="0" borderId="0" xfId="0" applyNumberFormat="1" applyFont="1" applyBorder="1"/>
    <xf numFmtId="2" fontId="5" fillId="2" borderId="0" xfId="0" applyNumberFormat="1" applyFont="1" applyFill="1" applyBorder="1"/>
    <xf numFmtId="2" fontId="5" fillId="0" borderId="0" xfId="0" applyNumberFormat="1" applyFont="1" applyFill="1" applyBorder="1"/>
    <xf numFmtId="2" fontId="5" fillId="2" borderId="10" xfId="0" applyNumberFormat="1" applyFont="1" applyFill="1" applyBorder="1"/>
    <xf numFmtId="2" fontId="5" fillId="0" borderId="10" xfId="0" applyNumberFormat="1" applyFont="1" applyBorder="1"/>
    <xf numFmtId="2" fontId="5" fillId="0" borderId="35" xfId="0" applyNumberFormat="1" applyFont="1" applyBorder="1"/>
    <xf numFmtId="2" fontId="0" fillId="8" borderId="0" xfId="0" applyNumberFormat="1" applyFill="1" applyBorder="1"/>
    <xf numFmtId="2" fontId="0" fillId="0" borderId="16" xfId="0" applyNumberFormat="1" applyBorder="1"/>
    <xf numFmtId="0" fontId="5" fillId="0" borderId="0" xfId="0" applyFont="1"/>
    <xf numFmtId="0" fontId="5" fillId="0" borderId="5" xfId="0" applyFont="1" applyBorder="1"/>
    <xf numFmtId="0" fontId="5" fillId="0" borderId="0" xfId="0" applyFont="1" applyBorder="1"/>
    <xf numFmtId="0" fontId="0" fillId="0" borderId="10" xfId="0" applyBorder="1"/>
    <xf numFmtId="166" fontId="0" fillId="0" borderId="0" xfId="0" applyNumberFormat="1"/>
    <xf numFmtId="0" fontId="1" fillId="0" borderId="5" xfId="0" applyFont="1" applyBorder="1"/>
    <xf numFmtId="0" fontId="1" fillId="0" borderId="0" xfId="0" applyFont="1" applyBorder="1"/>
    <xf numFmtId="0" fontId="1" fillId="0" borderId="0" xfId="0" applyFont="1" applyAlignment="1">
      <alignment wrapText="1"/>
    </xf>
    <xf numFmtId="164" fontId="0" fillId="0" borderId="7" xfId="0" applyNumberFormat="1" applyFill="1" applyBorder="1"/>
    <xf numFmtId="164" fontId="0" fillId="0" borderId="11" xfId="0" applyNumberFormat="1" applyFill="1" applyBorder="1"/>
    <xf numFmtId="164" fontId="0" fillId="0" borderId="22" xfId="0" applyNumberFormat="1" applyFill="1" applyBorder="1"/>
    <xf numFmtId="164" fontId="0" fillId="0" borderId="8" xfId="0" applyNumberFormat="1" applyFill="1" applyBorder="1"/>
    <xf numFmtId="2" fontId="0" fillId="0" borderId="7" xfId="0" applyNumberFormat="1" applyFill="1" applyBorder="1"/>
    <xf numFmtId="0" fontId="1" fillId="0" borderId="28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76"/>
  <sheetViews>
    <sheetView tabSelected="1" zoomScale="80" zoomScaleNormal="80" workbookViewId="0">
      <selection activeCell="E66" sqref="E66"/>
    </sheetView>
  </sheetViews>
  <sheetFormatPr defaultRowHeight="12.75" outlineLevelCol="1" x14ac:dyDescent="0.2"/>
  <cols>
    <col min="1" max="1" width="20.42578125" style="63" customWidth="1"/>
    <col min="2" max="2" width="8.85546875" style="63" customWidth="1"/>
    <col min="3" max="3" width="8.7109375" style="63" customWidth="1" outlineLevel="1"/>
    <col min="4" max="4" width="6" style="63" customWidth="1" outlineLevel="1"/>
    <col min="5" max="5" width="6.7109375" style="63" customWidth="1" outlineLevel="1"/>
    <col min="6" max="6" width="7.28515625" style="63" customWidth="1" outlineLevel="1"/>
    <col min="7" max="7" width="9.7109375" style="65" customWidth="1" outlineLevel="1"/>
    <col min="8" max="8" width="8.7109375" style="63" customWidth="1" outlineLevel="1"/>
    <col min="9" max="9" width="6" style="63" customWidth="1" outlineLevel="1"/>
    <col min="10" max="10" width="6.7109375" style="63" customWidth="1" outlineLevel="1"/>
    <col min="11" max="11" width="7.28515625" style="63" customWidth="1" outlineLevel="1"/>
    <col min="12" max="12" width="9.7109375" style="65" customWidth="1" outlineLevel="1"/>
    <col min="13" max="13" width="7" style="63" customWidth="1" outlineLevel="1"/>
    <col min="14" max="14" width="6" style="63" customWidth="1" outlineLevel="1"/>
    <col min="15" max="15" width="6.7109375" style="63" customWidth="1" outlineLevel="1"/>
    <col min="16" max="16" width="7.28515625" style="63" customWidth="1" outlineLevel="1"/>
    <col min="17" max="17" width="9.7109375" style="65" customWidth="1" outlineLevel="1"/>
    <col min="18" max="18" width="6.5703125" style="63" customWidth="1" outlineLevel="1"/>
    <col min="19" max="19" width="6" style="63" customWidth="1" outlineLevel="1"/>
    <col min="20" max="20" width="6.7109375" style="63" customWidth="1" outlineLevel="1"/>
    <col min="21" max="21" width="7.28515625" style="63" customWidth="1" outlineLevel="1"/>
    <col min="22" max="22" width="9.7109375" style="65" customWidth="1" outlineLevel="1"/>
    <col min="23" max="23" width="8.42578125" style="63" customWidth="1" outlineLevel="1"/>
    <col min="24" max="24" width="6" style="63" customWidth="1" outlineLevel="1"/>
    <col min="25" max="25" width="6.7109375" style="63" customWidth="1" outlineLevel="1"/>
    <col min="26" max="26" width="7.28515625" style="63" customWidth="1" outlineLevel="1"/>
    <col min="27" max="27" width="9.7109375" style="65" customWidth="1" outlineLevel="1"/>
    <col min="28" max="28" width="8.140625" style="63" customWidth="1" outlineLevel="1" collapsed="1"/>
    <col min="29" max="29" width="6" style="63" customWidth="1" outlineLevel="1"/>
    <col min="30" max="30" width="6.7109375" style="63" customWidth="1" outlineLevel="1"/>
    <col min="31" max="31" width="7.28515625" style="63" customWidth="1" outlineLevel="1"/>
    <col min="32" max="32" width="10.42578125" style="65" customWidth="1" outlineLevel="1"/>
    <col min="33" max="33" width="8" style="63" customWidth="1" outlineLevel="1"/>
    <col min="34" max="34" width="6" style="63" customWidth="1" outlineLevel="1"/>
    <col min="35" max="35" width="6.7109375" style="63" customWidth="1" outlineLevel="1"/>
    <col min="36" max="36" width="7.28515625" style="63" customWidth="1" outlineLevel="1"/>
    <col min="37" max="37" width="10.140625" style="65" customWidth="1" outlineLevel="1"/>
    <col min="38" max="38" width="8" style="63" customWidth="1" outlineLevel="1"/>
    <col min="39" max="39" width="6" style="63" customWidth="1" outlineLevel="1"/>
    <col min="40" max="40" width="6.7109375" style="63" customWidth="1" outlineLevel="1"/>
    <col min="41" max="41" width="7.28515625" style="63" customWidth="1" outlineLevel="1"/>
    <col min="42" max="42" width="9.140625" style="65" customWidth="1" outlineLevel="1"/>
    <col min="43" max="43" width="8.28515625" style="63" customWidth="1" outlineLevel="1"/>
    <col min="44" max="44" width="6" style="63" customWidth="1" outlineLevel="1"/>
    <col min="45" max="45" width="6.7109375" style="63" customWidth="1" outlineLevel="1"/>
    <col min="46" max="46" width="7.28515625" style="63" customWidth="1" outlineLevel="1"/>
    <col min="47" max="47" width="9.7109375" style="65" customWidth="1" outlineLevel="1"/>
    <col min="48" max="48" width="7.85546875" style="63" customWidth="1" outlineLevel="1"/>
    <col min="49" max="49" width="6" style="63" customWidth="1" outlineLevel="1"/>
    <col min="50" max="50" width="6.7109375" style="63" customWidth="1" outlineLevel="1"/>
    <col min="51" max="51" width="7.28515625" style="63" customWidth="1" outlineLevel="1"/>
    <col min="52" max="52" width="10.28515625" style="65" customWidth="1" outlineLevel="1"/>
    <col min="53" max="53" width="8.7109375" style="63" customWidth="1" outlineLevel="1"/>
    <col min="54" max="54" width="6" style="63" customWidth="1" outlineLevel="1"/>
    <col min="55" max="55" width="6.7109375" style="63" customWidth="1" outlineLevel="1"/>
    <col min="56" max="56" width="7.28515625" style="63" customWidth="1" outlineLevel="1"/>
    <col min="57" max="57" width="10.42578125" style="65" customWidth="1" outlineLevel="1"/>
    <col min="58" max="58" width="8.7109375" style="63" customWidth="1" outlineLevel="1" collapsed="1"/>
    <col min="59" max="59" width="6" style="63" customWidth="1" outlineLevel="1"/>
    <col min="60" max="60" width="6.7109375" style="63" customWidth="1" outlineLevel="1"/>
    <col min="61" max="61" width="7.28515625" style="63" customWidth="1" outlineLevel="1"/>
    <col min="62" max="62" width="8.85546875" style="65" customWidth="1" outlineLevel="1"/>
    <col min="63" max="63" width="8" style="63" customWidth="1" outlineLevel="1"/>
    <col min="64" max="64" width="6" style="63" customWidth="1" outlineLevel="1"/>
    <col min="65" max="65" width="6.7109375" style="63" customWidth="1" outlineLevel="1"/>
    <col min="66" max="66" width="7.28515625" style="63" customWidth="1" outlineLevel="1"/>
    <col min="67" max="67" width="9.7109375" style="65" customWidth="1" outlineLevel="1"/>
    <col min="68" max="68" width="8.7109375" style="63" customWidth="1" outlineLevel="1"/>
    <col min="69" max="69" width="6" style="63" customWidth="1" outlineLevel="1"/>
    <col min="70" max="70" width="6.7109375" style="63" customWidth="1" outlineLevel="1"/>
    <col min="71" max="71" width="7.28515625" style="63" customWidth="1" outlineLevel="1"/>
    <col min="72" max="72" width="9.7109375" style="65" customWidth="1" outlineLevel="1"/>
    <col min="73" max="73" width="8.7109375" style="63" customWidth="1" outlineLevel="1"/>
    <col min="74" max="74" width="5.5703125" style="63" customWidth="1" outlineLevel="1"/>
    <col min="75" max="75" width="6.7109375" style="63" customWidth="1" outlineLevel="1"/>
    <col min="76" max="76" width="7.28515625" style="63" customWidth="1" outlineLevel="1"/>
    <col min="77" max="77" width="11.140625" style="65" customWidth="1" outlineLevel="1"/>
    <col min="78" max="78" width="8" style="63" customWidth="1" outlineLevel="1"/>
    <col min="79" max="79" width="6" style="63" customWidth="1" outlineLevel="1"/>
    <col min="80" max="80" width="6.7109375" style="63" customWidth="1" outlineLevel="1"/>
    <col min="81" max="81" width="7.28515625" style="63" customWidth="1" outlineLevel="1"/>
    <col min="82" max="82" width="10.28515625" style="65" customWidth="1" outlineLevel="1"/>
    <col min="83" max="83" width="8" style="63" customWidth="1" outlineLevel="1" collapsed="1"/>
    <col min="84" max="84" width="6" style="63" customWidth="1" outlineLevel="1"/>
    <col min="85" max="85" width="6.7109375" style="63" customWidth="1" outlineLevel="1"/>
    <col min="86" max="86" width="7.28515625" style="63" customWidth="1" outlineLevel="1"/>
    <col min="87" max="87" width="9.7109375" style="65" customWidth="1" outlineLevel="1"/>
    <col min="88" max="88" width="8.7109375" style="63" customWidth="1" outlineLevel="1"/>
    <col min="89" max="89" width="6" style="63" customWidth="1" outlineLevel="1"/>
    <col min="90" max="90" width="6.7109375" style="63" customWidth="1" outlineLevel="1"/>
    <col min="91" max="91" width="7.28515625" style="63" customWidth="1" outlineLevel="1"/>
    <col min="92" max="92" width="9.7109375" style="65" customWidth="1" outlineLevel="1"/>
    <col min="93" max="93" width="8.7109375" style="63" customWidth="1" outlineLevel="1"/>
    <col min="94" max="94" width="6" style="63" customWidth="1" outlineLevel="1"/>
    <col min="95" max="95" width="6.7109375" style="63" customWidth="1" outlineLevel="1"/>
    <col min="96" max="96" width="7.28515625" style="63" customWidth="1" outlineLevel="1"/>
    <col min="97" max="97" width="10.42578125" style="65" customWidth="1" outlineLevel="1"/>
    <col min="98" max="98" width="8.7109375" style="63" customWidth="1" outlineLevel="1"/>
    <col min="99" max="99" width="6" style="63" customWidth="1" outlineLevel="1"/>
    <col min="100" max="100" width="9.42578125" style="63" customWidth="1" outlineLevel="1"/>
    <col min="101" max="101" width="7.28515625" style="63" customWidth="1" outlineLevel="1"/>
    <col min="102" max="102" width="10.42578125" style="65" customWidth="1" outlineLevel="1"/>
    <col min="103" max="103" width="8.7109375" style="63" customWidth="1" outlineLevel="1"/>
    <col min="104" max="104" width="6" style="63" customWidth="1" outlineLevel="1"/>
    <col min="105" max="105" width="6.7109375" style="63" customWidth="1" outlineLevel="1"/>
    <col min="106" max="106" width="7.28515625" style="63" customWidth="1" outlineLevel="1"/>
    <col min="107" max="107" width="10.5703125" style="65" customWidth="1" outlineLevel="1"/>
    <col min="108" max="108" width="11" style="63" bestFit="1" customWidth="1"/>
    <col min="109" max="109" width="8.140625" style="63" customWidth="1"/>
    <col min="110" max="110" width="12.42578125" style="63" customWidth="1"/>
    <col min="111" max="111" width="8.140625" style="63" customWidth="1"/>
    <col min="112" max="112" width="13" style="65" customWidth="1"/>
    <col min="113" max="113" width="9.140625" style="63"/>
    <col min="114" max="114" width="11.140625" style="63" hidden="1" customWidth="1" outlineLevel="1"/>
    <col min="115" max="115" width="10.5703125" style="63" hidden="1" customWidth="1" outlineLevel="1"/>
    <col min="116" max="116" width="11.28515625" style="63" hidden="1" customWidth="1" outlineLevel="1"/>
    <col min="117" max="122" width="9.140625" style="63" hidden="1" customWidth="1" outlineLevel="1"/>
    <col min="123" max="123" width="9.140625" style="63" collapsed="1"/>
    <col min="124" max="16384" width="9.140625" style="63"/>
  </cols>
  <sheetData>
    <row r="1" spans="1:119" ht="17.25" customHeight="1" thickBot="1" x14ac:dyDescent="0.3">
      <c r="A1" s="7" t="s">
        <v>86</v>
      </c>
      <c r="B1" s="23"/>
      <c r="AB1" s="47"/>
      <c r="DC1" s="63"/>
      <c r="DH1" s="63"/>
    </row>
    <row r="2" spans="1:119" s="8" customFormat="1" ht="84.75" customHeight="1" x14ac:dyDescent="0.2">
      <c r="A2" s="64" t="s">
        <v>71</v>
      </c>
      <c r="B2" s="30" t="s">
        <v>66</v>
      </c>
      <c r="C2" s="22" t="s">
        <v>16</v>
      </c>
      <c r="D2" s="12" t="s">
        <v>12</v>
      </c>
      <c r="E2" s="29" t="s">
        <v>15</v>
      </c>
      <c r="F2" s="82" t="s">
        <v>77</v>
      </c>
      <c r="G2" s="30"/>
      <c r="H2" s="22" t="s">
        <v>26</v>
      </c>
      <c r="I2" s="12" t="s">
        <v>12</v>
      </c>
      <c r="J2" s="29" t="s">
        <v>15</v>
      </c>
      <c r="K2" s="16" t="s">
        <v>18</v>
      </c>
      <c r="L2" s="30"/>
      <c r="M2" s="22" t="s">
        <v>27</v>
      </c>
      <c r="N2" s="12" t="s">
        <v>12</v>
      </c>
      <c r="O2" s="29" t="s">
        <v>15</v>
      </c>
      <c r="P2" s="16" t="s">
        <v>18</v>
      </c>
      <c r="Q2" s="30"/>
      <c r="R2" s="22" t="s">
        <v>28</v>
      </c>
      <c r="S2" s="12" t="s">
        <v>12</v>
      </c>
      <c r="T2" s="29" t="s">
        <v>15</v>
      </c>
      <c r="U2" s="16" t="s">
        <v>18</v>
      </c>
      <c r="V2" s="30"/>
      <c r="W2" s="22" t="s">
        <v>14</v>
      </c>
      <c r="X2" s="12" t="s">
        <v>12</v>
      </c>
      <c r="Y2" s="29" t="s">
        <v>15</v>
      </c>
      <c r="Z2" s="16" t="s">
        <v>18</v>
      </c>
      <c r="AA2" s="30"/>
      <c r="AB2" s="22" t="s">
        <v>17</v>
      </c>
      <c r="AC2" s="12" t="s">
        <v>12</v>
      </c>
      <c r="AD2" s="29" t="s">
        <v>15</v>
      </c>
      <c r="AE2" s="16" t="s">
        <v>18</v>
      </c>
      <c r="AF2" s="30"/>
      <c r="AG2" s="22" t="s">
        <v>40</v>
      </c>
      <c r="AH2" s="12" t="s">
        <v>12</v>
      </c>
      <c r="AI2" s="29" t="s">
        <v>15</v>
      </c>
      <c r="AJ2" s="16" t="s">
        <v>18</v>
      </c>
      <c r="AK2" s="30"/>
      <c r="AL2" s="22" t="s">
        <v>41</v>
      </c>
      <c r="AM2" s="12" t="s">
        <v>12</v>
      </c>
      <c r="AN2" s="29" t="s">
        <v>15</v>
      </c>
      <c r="AO2" s="16" t="s">
        <v>18</v>
      </c>
      <c r="AP2" s="30"/>
      <c r="AQ2" s="22" t="s">
        <v>29</v>
      </c>
      <c r="AR2" s="12" t="s">
        <v>12</v>
      </c>
      <c r="AS2" s="29" t="s">
        <v>15</v>
      </c>
      <c r="AT2" s="16" t="s">
        <v>18</v>
      </c>
      <c r="AU2" s="30"/>
      <c r="AV2" s="22" t="s">
        <v>30</v>
      </c>
      <c r="AW2" s="12" t="s">
        <v>12</v>
      </c>
      <c r="AX2" s="29" t="s">
        <v>15</v>
      </c>
      <c r="AY2" s="16" t="s">
        <v>18</v>
      </c>
      <c r="AZ2" s="30"/>
      <c r="BA2" s="22" t="s">
        <v>31</v>
      </c>
      <c r="BB2" s="12" t="s">
        <v>12</v>
      </c>
      <c r="BC2" s="29" t="s">
        <v>15</v>
      </c>
      <c r="BD2" s="16" t="s">
        <v>18</v>
      </c>
      <c r="BE2" s="30"/>
      <c r="BF2" s="22" t="s">
        <v>32</v>
      </c>
      <c r="BG2" s="12" t="s">
        <v>12</v>
      </c>
      <c r="BH2" s="29" t="s">
        <v>15</v>
      </c>
      <c r="BI2" s="16" t="s">
        <v>18</v>
      </c>
      <c r="BJ2" s="30"/>
      <c r="BK2" s="22" t="s">
        <v>33</v>
      </c>
      <c r="BL2" s="12" t="s">
        <v>12</v>
      </c>
      <c r="BM2" s="29" t="s">
        <v>15</v>
      </c>
      <c r="BN2" s="16" t="s">
        <v>18</v>
      </c>
      <c r="BO2" s="30"/>
      <c r="BP2" s="22" t="s">
        <v>34</v>
      </c>
      <c r="BQ2" s="12" t="s">
        <v>12</v>
      </c>
      <c r="BR2" s="29" t="s">
        <v>15</v>
      </c>
      <c r="BS2" s="16" t="s">
        <v>18</v>
      </c>
      <c r="BT2" s="30"/>
      <c r="BU2" s="22" t="s">
        <v>35</v>
      </c>
      <c r="BV2" s="12" t="s">
        <v>12</v>
      </c>
      <c r="BW2" s="29" t="s">
        <v>15</v>
      </c>
      <c r="BX2" s="16" t="s">
        <v>18</v>
      </c>
      <c r="BY2" s="30"/>
      <c r="BZ2" s="22" t="s">
        <v>36</v>
      </c>
      <c r="CA2" s="12" t="s">
        <v>12</v>
      </c>
      <c r="CB2" s="29" t="s">
        <v>15</v>
      </c>
      <c r="CC2" s="16" t="s">
        <v>18</v>
      </c>
      <c r="CD2" s="30"/>
      <c r="CE2" s="22" t="s">
        <v>37</v>
      </c>
      <c r="CF2" s="12" t="s">
        <v>12</v>
      </c>
      <c r="CG2" s="29" t="s">
        <v>15</v>
      </c>
      <c r="CH2" s="16" t="s">
        <v>18</v>
      </c>
      <c r="CI2" s="30"/>
      <c r="CJ2" s="22" t="s">
        <v>38</v>
      </c>
      <c r="CK2" s="12" t="s">
        <v>12</v>
      </c>
      <c r="CL2" s="29" t="s">
        <v>15</v>
      </c>
      <c r="CM2" s="16" t="s">
        <v>18</v>
      </c>
      <c r="CN2" s="30"/>
      <c r="CO2" s="22" t="s">
        <v>39</v>
      </c>
      <c r="CP2" s="12" t="s">
        <v>12</v>
      </c>
      <c r="CQ2" s="29" t="s">
        <v>15</v>
      </c>
      <c r="CR2" s="16" t="s">
        <v>18</v>
      </c>
      <c r="CS2" s="30"/>
      <c r="CT2" s="22" t="s">
        <v>42</v>
      </c>
      <c r="CU2" s="12" t="s">
        <v>12</v>
      </c>
      <c r="CV2" s="29" t="s">
        <v>15</v>
      </c>
      <c r="CW2" s="16" t="s">
        <v>18</v>
      </c>
      <c r="CX2" s="30"/>
      <c r="CY2" s="22" t="s">
        <v>43</v>
      </c>
      <c r="CZ2" s="12" t="s">
        <v>12</v>
      </c>
      <c r="DA2" s="29" t="s">
        <v>15</v>
      </c>
      <c r="DB2" s="16" t="s">
        <v>18</v>
      </c>
      <c r="DC2" s="30"/>
      <c r="DD2" s="22" t="s">
        <v>44</v>
      </c>
      <c r="DE2" s="12" t="s">
        <v>12</v>
      </c>
      <c r="DF2" s="29" t="s">
        <v>15</v>
      </c>
      <c r="DG2" s="16" t="s">
        <v>18</v>
      </c>
      <c r="DH2" s="30"/>
      <c r="DJ2" s="8" t="s">
        <v>52</v>
      </c>
      <c r="DK2" s="8" t="s">
        <v>46</v>
      </c>
    </row>
    <row r="3" spans="1:119" x14ac:dyDescent="0.2">
      <c r="A3" s="2" t="s">
        <v>11</v>
      </c>
      <c r="B3" s="13">
        <f>25+(7.7/2)</f>
        <v>28.85</v>
      </c>
      <c r="C3" s="32">
        <v>25</v>
      </c>
      <c r="D3" s="13">
        <f t="shared" ref="D3:D9" si="0">C3/$B$18</f>
        <v>0.8928571428571429</v>
      </c>
      <c r="E3" s="55">
        <f t="shared" ref="E3:E9" si="1">CEILING(D3,1)</f>
        <v>1</v>
      </c>
      <c r="F3" s="36">
        <f t="shared" ref="F3:F9" si="2">E3*B3</f>
        <v>28.85</v>
      </c>
      <c r="G3" s="11"/>
      <c r="H3" s="33">
        <v>26</v>
      </c>
      <c r="I3" s="13">
        <f t="shared" ref="I3:I9" si="3">H3/$B$18</f>
        <v>0.9285714285714286</v>
      </c>
      <c r="J3" s="55">
        <f t="shared" ref="J3:J9" si="4">CEILING(I3,1)</f>
        <v>1</v>
      </c>
      <c r="K3" s="36">
        <f t="shared" ref="K3:K9" si="5">J3*B3</f>
        <v>28.85</v>
      </c>
      <c r="L3" s="11"/>
      <c r="M3" s="37">
        <v>9</v>
      </c>
      <c r="N3" s="13">
        <f t="shared" ref="N3:N9" si="6">M3/$B$18</f>
        <v>0.32142857142857145</v>
      </c>
      <c r="O3" s="58">
        <v>0</v>
      </c>
      <c r="P3" s="36">
        <f t="shared" ref="P3:P9" si="7">O3*B3</f>
        <v>0</v>
      </c>
      <c r="Q3" s="11"/>
      <c r="R3" s="37">
        <v>6</v>
      </c>
      <c r="S3" s="13">
        <f t="shared" ref="S3:S9" si="8">R3/$B$18</f>
        <v>0.21428571428571427</v>
      </c>
      <c r="T3" s="58">
        <v>0</v>
      </c>
      <c r="U3" s="36">
        <f t="shared" ref="U3:U9" si="9">T3*B3</f>
        <v>0</v>
      </c>
      <c r="V3" s="11"/>
      <c r="W3" s="32">
        <v>47</v>
      </c>
      <c r="X3" s="13">
        <f t="shared" ref="X3:X9" si="10">W3/$B$18</f>
        <v>1.6785714285714286</v>
      </c>
      <c r="Y3" s="55">
        <f t="shared" ref="Y3:Y9" si="11">CEILING(X3,1)</f>
        <v>2</v>
      </c>
      <c r="Z3" s="36">
        <f t="shared" ref="Z3:Z9" si="12">Y3*B3</f>
        <v>57.7</v>
      </c>
      <c r="AA3" s="11"/>
      <c r="AB3" s="32">
        <v>72</v>
      </c>
      <c r="AC3" s="13">
        <f t="shared" ref="AC3:AC9" si="13">AB3/$B$18</f>
        <v>2.5714285714285716</v>
      </c>
      <c r="AD3" s="55">
        <f t="shared" ref="AD3:AD9" si="14">CEILING(AC3,1)</f>
        <v>3</v>
      </c>
      <c r="AE3" s="36">
        <f t="shared" ref="AE3:AE9" si="15">AD3*B3</f>
        <v>86.550000000000011</v>
      </c>
      <c r="AF3" s="11"/>
      <c r="AG3" s="32">
        <v>17</v>
      </c>
      <c r="AH3" s="13">
        <f t="shared" ref="AH3:AH9" si="16">AG3/$B$18</f>
        <v>0.6071428571428571</v>
      </c>
      <c r="AI3" s="55">
        <v>1</v>
      </c>
      <c r="AJ3" s="36">
        <f t="shared" ref="AJ3:AJ9" si="17">AI3*B3</f>
        <v>28.85</v>
      </c>
      <c r="AK3" s="11"/>
      <c r="AL3" s="32">
        <v>17</v>
      </c>
      <c r="AM3" s="13">
        <f t="shared" ref="AM3:AM9" si="18">AL3/$B$18</f>
        <v>0.6071428571428571</v>
      </c>
      <c r="AN3" s="55">
        <f t="shared" ref="AN3:AN9" si="19">CEILING(AM3,1)</f>
        <v>1</v>
      </c>
      <c r="AO3" s="36">
        <f t="shared" ref="AO3:AO9" si="20">AN3*B3</f>
        <v>28.85</v>
      </c>
      <c r="AP3" s="11"/>
      <c r="AQ3" s="37">
        <v>11</v>
      </c>
      <c r="AR3" s="13">
        <f t="shared" ref="AR3:AR9" si="21">AQ3/$B$18</f>
        <v>0.39285714285714285</v>
      </c>
      <c r="AS3" s="58">
        <v>0</v>
      </c>
      <c r="AT3" s="36">
        <f t="shared" ref="AT3:AT9" si="22">AS3*B3</f>
        <v>0</v>
      </c>
      <c r="AU3" s="11"/>
      <c r="AV3" s="32">
        <v>54</v>
      </c>
      <c r="AW3" s="13">
        <f t="shared" ref="AW3:AW9" si="23">AV3/$B$18</f>
        <v>1.9285714285714286</v>
      </c>
      <c r="AX3" s="55">
        <f t="shared" ref="AX3:AX9" si="24">CEILING(AW3,1)</f>
        <v>2</v>
      </c>
      <c r="AY3" s="36">
        <f t="shared" ref="AY3:AY9" si="25">AX3*B3</f>
        <v>57.7</v>
      </c>
      <c r="AZ3" s="11"/>
      <c r="BA3" s="32">
        <v>21</v>
      </c>
      <c r="BB3" s="13">
        <f t="shared" ref="BB3:BB9" si="26">BA3/$B$18</f>
        <v>0.75</v>
      </c>
      <c r="BC3" s="55">
        <f t="shared" ref="BC3:BC9" si="27">CEILING(BB3,1)</f>
        <v>1</v>
      </c>
      <c r="BD3" s="36">
        <f t="shared" ref="BD3:BD9" si="28">BC3*B3</f>
        <v>28.85</v>
      </c>
      <c r="BE3" s="11"/>
      <c r="BF3" s="32">
        <v>15</v>
      </c>
      <c r="BG3" s="13">
        <f t="shared" ref="BG3:BG9" si="29">BF3/$B$18</f>
        <v>0.5357142857142857</v>
      </c>
      <c r="BH3" s="55">
        <f t="shared" ref="BH3:BH9" si="30">CEILING(BG3,1)</f>
        <v>1</v>
      </c>
      <c r="BI3" s="36">
        <f t="shared" ref="BI3:BI9" si="31">BH3*B3</f>
        <v>28.85</v>
      </c>
      <c r="BJ3" s="11"/>
      <c r="BK3" s="32">
        <v>17</v>
      </c>
      <c r="BL3" s="13">
        <f t="shared" ref="BL3:BL9" si="32">BK3/$B$18</f>
        <v>0.6071428571428571</v>
      </c>
      <c r="BM3" s="55">
        <f t="shared" ref="BM3:BM9" si="33">CEILING(BL3,1)</f>
        <v>1</v>
      </c>
      <c r="BN3" s="36">
        <f t="shared" ref="BN3:BN9" si="34">BM3*B3</f>
        <v>28.85</v>
      </c>
      <c r="BO3" s="11"/>
      <c r="BP3" s="32">
        <v>14</v>
      </c>
      <c r="BQ3" s="13">
        <f t="shared" ref="BQ3:BQ9" si="35">BP3/$B$18</f>
        <v>0.5</v>
      </c>
      <c r="BR3" s="55">
        <f t="shared" ref="BR3:BR9" si="36">CEILING(BQ3,1)</f>
        <v>1</v>
      </c>
      <c r="BS3" s="36">
        <f t="shared" ref="BS3:BS9" si="37">BR3*B3</f>
        <v>28.85</v>
      </c>
      <c r="BT3" s="11"/>
      <c r="BU3" s="32">
        <v>40</v>
      </c>
      <c r="BV3" s="13">
        <f t="shared" ref="BV3:BV9" si="38">BU3/$B$18</f>
        <v>1.4285714285714286</v>
      </c>
      <c r="BW3" s="55">
        <f t="shared" ref="BW3:BW9" si="39">CEILING(BV3,1)</f>
        <v>2</v>
      </c>
      <c r="BX3" s="36">
        <f t="shared" ref="BX3:BX9" si="40">BW3*B3</f>
        <v>57.7</v>
      </c>
      <c r="BY3" s="11"/>
      <c r="BZ3" s="32">
        <v>0</v>
      </c>
      <c r="CA3" s="13">
        <f t="shared" ref="CA3:CA9" si="41">BZ3/$B$18</f>
        <v>0</v>
      </c>
      <c r="CB3" s="55">
        <f t="shared" ref="CB3:CB9" si="42">CEILING(CA3,1)</f>
        <v>0</v>
      </c>
      <c r="CC3" s="36">
        <f t="shared" ref="CC3:CC9" si="43">CB3*B3</f>
        <v>0</v>
      </c>
      <c r="CD3" s="11"/>
      <c r="CE3" s="32">
        <v>18</v>
      </c>
      <c r="CF3" s="13">
        <f t="shared" ref="CF3:CF9" si="44">CE3/$B$18</f>
        <v>0.6428571428571429</v>
      </c>
      <c r="CG3" s="55">
        <f>CEILING(CF3,1)</f>
        <v>1</v>
      </c>
      <c r="CH3" s="36">
        <f t="shared" ref="CH3:CH9" si="45">CG3*B3</f>
        <v>28.85</v>
      </c>
      <c r="CI3" s="11"/>
      <c r="CJ3" s="38">
        <v>13</v>
      </c>
      <c r="CK3" s="13">
        <f t="shared" ref="CK3:CK9" si="46">CJ3/$B$18</f>
        <v>0.4642857142857143</v>
      </c>
      <c r="CL3" s="58">
        <v>0</v>
      </c>
      <c r="CM3" s="36">
        <f t="shared" ref="CM3:CM9" si="47">CL3*B3</f>
        <v>0</v>
      </c>
      <c r="CN3" s="11"/>
      <c r="CO3" s="32">
        <v>21</v>
      </c>
      <c r="CP3" s="13">
        <f t="shared" ref="CP3:CP9" si="48">CO3/$B$18</f>
        <v>0.75</v>
      </c>
      <c r="CQ3" s="55">
        <f t="shared" ref="CQ3:CQ9" si="49">CEILING(CP3,1)</f>
        <v>1</v>
      </c>
      <c r="CR3" s="36">
        <f t="shared" ref="CR3:CR9" si="50">CQ3*B3</f>
        <v>28.85</v>
      </c>
      <c r="CS3" s="11"/>
      <c r="CT3" s="32">
        <v>64</v>
      </c>
      <c r="CU3" s="13">
        <f t="shared" ref="CU3:CU9" si="51">CT3/$B$18</f>
        <v>2.2857142857142856</v>
      </c>
      <c r="CV3" s="55">
        <f t="shared" ref="CV3:CV9" si="52">CEILING(CU3,1)</f>
        <v>3</v>
      </c>
      <c r="CW3" s="36">
        <f t="shared" ref="CW3:CW9" si="53">CV3*B3</f>
        <v>86.550000000000011</v>
      </c>
      <c r="CX3" s="11"/>
      <c r="CY3" s="32">
        <v>21</v>
      </c>
      <c r="CZ3" s="13">
        <f t="shared" ref="CZ3:CZ9" si="54">CY3/$B$18</f>
        <v>0.75</v>
      </c>
      <c r="DA3" s="55">
        <f t="shared" ref="DA3:DA9" si="55">CEILING(CZ3,1)</f>
        <v>1</v>
      </c>
      <c r="DB3" s="36">
        <f t="shared" ref="DB3:DB9" si="56">DA3*B3</f>
        <v>28.85</v>
      </c>
      <c r="DC3" s="11"/>
      <c r="DD3" s="32">
        <f t="shared" ref="DD3:DD9" si="57">CY3+CT3+CO3+CJ3+CE3+BZ3+BU3+BP3+BK3+BF3+BA3+AV3+AQ3+AL3+AG3+AB3+W3+R3+M3+H3+C3</f>
        <v>528</v>
      </c>
      <c r="DE3" s="13"/>
      <c r="DF3" s="44">
        <f t="shared" ref="DF3:DG9" si="58">DA3+CV3+CQ3+CL3+CG3+CB3+BW3+BR3+BM3+BH3+BC3+AX3+AS3+AN3+AI3+AD3+Y3+T3+O3+J3+E3</f>
        <v>23</v>
      </c>
      <c r="DG3" s="40">
        <f t="shared" si="58"/>
        <v>663.55000000000018</v>
      </c>
      <c r="DH3" s="11"/>
    </row>
    <row r="4" spans="1:119" x14ac:dyDescent="0.2">
      <c r="A4" s="2" t="s">
        <v>10</v>
      </c>
      <c r="B4" s="13">
        <f>25+(7.7/2)</f>
        <v>28.85</v>
      </c>
      <c r="C4" s="32">
        <v>20</v>
      </c>
      <c r="D4" s="13">
        <f t="shared" si="0"/>
        <v>0.7142857142857143</v>
      </c>
      <c r="E4" s="55">
        <f t="shared" si="1"/>
        <v>1</v>
      </c>
      <c r="F4" s="36">
        <f t="shared" si="2"/>
        <v>28.85</v>
      </c>
      <c r="G4" s="54"/>
      <c r="H4" s="33">
        <v>12</v>
      </c>
      <c r="I4" s="13">
        <f t="shared" si="3"/>
        <v>0.42857142857142855</v>
      </c>
      <c r="J4" s="55">
        <f t="shared" si="4"/>
        <v>1</v>
      </c>
      <c r="K4" s="36">
        <f t="shared" si="5"/>
        <v>28.85</v>
      </c>
      <c r="L4" s="11"/>
      <c r="M4" s="37">
        <v>15</v>
      </c>
      <c r="N4" s="13">
        <f t="shared" si="6"/>
        <v>0.5357142857142857</v>
      </c>
      <c r="O4" s="55">
        <f t="shared" ref="O4:O9" si="59">CEILING(N4,1)</f>
        <v>1</v>
      </c>
      <c r="P4" s="36">
        <f t="shared" si="7"/>
        <v>28.85</v>
      </c>
      <c r="Q4" s="11"/>
      <c r="R4" s="37">
        <v>14</v>
      </c>
      <c r="S4" s="13">
        <f t="shared" si="8"/>
        <v>0.5</v>
      </c>
      <c r="T4" s="55">
        <f>CEILING(S4,1)</f>
        <v>1</v>
      </c>
      <c r="U4" s="36">
        <f t="shared" si="9"/>
        <v>28.85</v>
      </c>
      <c r="V4" s="11"/>
      <c r="W4" s="32">
        <v>56</v>
      </c>
      <c r="X4" s="13">
        <f t="shared" si="10"/>
        <v>2</v>
      </c>
      <c r="Y4" s="55">
        <f t="shared" si="11"/>
        <v>2</v>
      </c>
      <c r="Z4" s="36">
        <f t="shared" si="12"/>
        <v>57.7</v>
      </c>
      <c r="AA4" s="11"/>
      <c r="AB4" s="32">
        <v>68</v>
      </c>
      <c r="AC4" s="13">
        <f t="shared" si="13"/>
        <v>2.4285714285714284</v>
      </c>
      <c r="AD4" s="55">
        <f t="shared" si="14"/>
        <v>3</v>
      </c>
      <c r="AE4" s="36">
        <f t="shared" si="15"/>
        <v>86.550000000000011</v>
      </c>
      <c r="AF4" s="11"/>
      <c r="AG4" s="37">
        <v>12</v>
      </c>
      <c r="AH4" s="13">
        <f t="shared" si="16"/>
        <v>0.42857142857142855</v>
      </c>
      <c r="AI4" s="58">
        <v>0</v>
      </c>
      <c r="AJ4" s="36">
        <f t="shared" si="17"/>
        <v>0</v>
      </c>
      <c r="AK4" s="11"/>
      <c r="AL4" s="32">
        <v>20</v>
      </c>
      <c r="AM4" s="13">
        <f t="shared" si="18"/>
        <v>0.7142857142857143</v>
      </c>
      <c r="AN4" s="55">
        <f t="shared" si="19"/>
        <v>1</v>
      </c>
      <c r="AO4" s="36">
        <f t="shared" si="20"/>
        <v>28.85</v>
      </c>
      <c r="AP4" s="11"/>
      <c r="AQ4" s="37">
        <v>13</v>
      </c>
      <c r="AR4" s="13">
        <f t="shared" si="21"/>
        <v>0.4642857142857143</v>
      </c>
      <c r="AS4" s="55">
        <f>CEILING(AR4,1)</f>
        <v>1</v>
      </c>
      <c r="AT4" s="36">
        <f t="shared" si="22"/>
        <v>28.85</v>
      </c>
      <c r="AU4" s="11"/>
      <c r="AV4" s="32">
        <v>47</v>
      </c>
      <c r="AW4" s="13">
        <f t="shared" si="23"/>
        <v>1.6785714285714286</v>
      </c>
      <c r="AX4" s="55">
        <f t="shared" si="24"/>
        <v>2</v>
      </c>
      <c r="AY4" s="36">
        <f t="shared" si="25"/>
        <v>57.7</v>
      </c>
      <c r="AZ4" s="11"/>
      <c r="BA4" s="32">
        <v>27</v>
      </c>
      <c r="BB4" s="13">
        <f t="shared" si="26"/>
        <v>0.9642857142857143</v>
      </c>
      <c r="BC4" s="55">
        <f t="shared" si="27"/>
        <v>1</v>
      </c>
      <c r="BD4" s="36">
        <f t="shared" si="28"/>
        <v>28.85</v>
      </c>
      <c r="BE4" s="11"/>
      <c r="BF4" s="32">
        <v>24</v>
      </c>
      <c r="BG4" s="13">
        <f t="shared" si="29"/>
        <v>0.8571428571428571</v>
      </c>
      <c r="BH4" s="55">
        <f t="shared" si="30"/>
        <v>1</v>
      </c>
      <c r="BI4" s="36">
        <f t="shared" si="31"/>
        <v>28.85</v>
      </c>
      <c r="BJ4" s="11"/>
      <c r="BK4" s="32">
        <v>24</v>
      </c>
      <c r="BL4" s="13">
        <f t="shared" si="32"/>
        <v>0.8571428571428571</v>
      </c>
      <c r="BM4" s="55">
        <f t="shared" si="33"/>
        <v>1</v>
      </c>
      <c r="BN4" s="36">
        <f t="shared" si="34"/>
        <v>28.85</v>
      </c>
      <c r="BO4" s="11"/>
      <c r="BP4" s="32">
        <v>31</v>
      </c>
      <c r="BQ4" s="13">
        <f t="shared" si="35"/>
        <v>1.1071428571428572</v>
      </c>
      <c r="BR4" s="55">
        <f t="shared" si="36"/>
        <v>2</v>
      </c>
      <c r="BS4" s="36">
        <f t="shared" si="37"/>
        <v>57.7</v>
      </c>
      <c r="BT4" s="11"/>
      <c r="BU4" s="32">
        <v>35</v>
      </c>
      <c r="BV4" s="48">
        <f t="shared" si="38"/>
        <v>1.25</v>
      </c>
      <c r="BW4" s="55">
        <f t="shared" si="39"/>
        <v>2</v>
      </c>
      <c r="BX4" s="36">
        <f t="shared" si="40"/>
        <v>57.7</v>
      </c>
      <c r="BY4" s="11"/>
      <c r="BZ4" s="32">
        <v>0</v>
      </c>
      <c r="CA4" s="13">
        <f t="shared" si="41"/>
        <v>0</v>
      </c>
      <c r="CB4" s="55">
        <f t="shared" si="42"/>
        <v>0</v>
      </c>
      <c r="CC4" s="36">
        <f t="shared" si="43"/>
        <v>0</v>
      </c>
      <c r="CD4" s="11"/>
      <c r="CE4" s="32">
        <v>19</v>
      </c>
      <c r="CF4" s="13">
        <f t="shared" si="44"/>
        <v>0.6785714285714286</v>
      </c>
      <c r="CG4" s="55">
        <f>CEILING(CF4,1)</f>
        <v>1</v>
      </c>
      <c r="CH4" s="36">
        <f t="shared" si="45"/>
        <v>28.85</v>
      </c>
      <c r="CI4" s="11"/>
      <c r="CJ4" s="38">
        <v>15</v>
      </c>
      <c r="CK4" s="13">
        <f t="shared" si="46"/>
        <v>0.5357142857142857</v>
      </c>
      <c r="CL4" s="55">
        <f t="shared" ref="CL4:CL9" si="60">CEILING(CK4,1)</f>
        <v>1</v>
      </c>
      <c r="CM4" s="36">
        <f t="shared" si="47"/>
        <v>28.85</v>
      </c>
      <c r="CN4" s="11"/>
      <c r="CO4" s="32">
        <v>29</v>
      </c>
      <c r="CP4" s="13">
        <f t="shared" si="48"/>
        <v>1.0357142857142858</v>
      </c>
      <c r="CQ4" s="55">
        <f t="shared" si="49"/>
        <v>2</v>
      </c>
      <c r="CR4" s="36">
        <f t="shared" si="50"/>
        <v>57.7</v>
      </c>
      <c r="CS4" s="11"/>
      <c r="CT4" s="32">
        <v>56</v>
      </c>
      <c r="CU4" s="13">
        <f t="shared" si="51"/>
        <v>2</v>
      </c>
      <c r="CV4" s="55">
        <f t="shared" si="52"/>
        <v>2</v>
      </c>
      <c r="CW4" s="36">
        <f t="shared" si="53"/>
        <v>57.7</v>
      </c>
      <c r="CX4" s="11"/>
      <c r="CY4" s="32">
        <v>21</v>
      </c>
      <c r="CZ4" s="13">
        <f t="shared" si="54"/>
        <v>0.75</v>
      </c>
      <c r="DA4" s="55">
        <f t="shared" si="55"/>
        <v>1</v>
      </c>
      <c r="DB4" s="36">
        <f t="shared" si="56"/>
        <v>28.85</v>
      </c>
      <c r="DC4" s="11"/>
      <c r="DD4" s="32">
        <f t="shared" si="57"/>
        <v>558</v>
      </c>
      <c r="DE4" s="13"/>
      <c r="DF4" s="45">
        <f t="shared" si="58"/>
        <v>27</v>
      </c>
      <c r="DG4" s="41">
        <f t="shared" si="58"/>
        <v>778.95000000000027</v>
      </c>
      <c r="DH4" s="11"/>
    </row>
    <row r="5" spans="1:119" x14ac:dyDescent="0.2">
      <c r="A5" s="2" t="s">
        <v>0</v>
      </c>
      <c r="B5" s="13">
        <f>25+(7.7/2)</f>
        <v>28.85</v>
      </c>
      <c r="C5" s="32">
        <v>17</v>
      </c>
      <c r="D5" s="13">
        <f t="shared" si="0"/>
        <v>0.6071428571428571</v>
      </c>
      <c r="E5" s="55">
        <f t="shared" si="1"/>
        <v>1</v>
      </c>
      <c r="F5" s="36">
        <f t="shared" si="2"/>
        <v>28.85</v>
      </c>
      <c r="G5" s="11"/>
      <c r="H5" s="33">
        <v>23</v>
      </c>
      <c r="I5" s="13">
        <f t="shared" si="3"/>
        <v>0.8214285714285714</v>
      </c>
      <c r="J5" s="55">
        <f t="shared" si="4"/>
        <v>1</v>
      </c>
      <c r="K5" s="36">
        <f t="shared" si="5"/>
        <v>28.85</v>
      </c>
      <c r="L5" s="11"/>
      <c r="M5" s="32">
        <v>22</v>
      </c>
      <c r="N5" s="13">
        <f t="shared" si="6"/>
        <v>0.7857142857142857</v>
      </c>
      <c r="O5" s="55">
        <f t="shared" si="59"/>
        <v>1</v>
      </c>
      <c r="P5" s="36">
        <f t="shared" si="7"/>
        <v>28.85</v>
      </c>
      <c r="Q5" s="120"/>
      <c r="R5" s="32">
        <v>21</v>
      </c>
      <c r="S5" s="13">
        <f t="shared" si="8"/>
        <v>0.75</v>
      </c>
      <c r="T5" s="55">
        <v>1</v>
      </c>
      <c r="U5" s="36">
        <f t="shared" si="9"/>
        <v>28.85</v>
      </c>
      <c r="V5" s="120"/>
      <c r="W5" s="32">
        <v>58</v>
      </c>
      <c r="X5" s="13">
        <f t="shared" si="10"/>
        <v>2.0714285714285716</v>
      </c>
      <c r="Y5" s="55">
        <f t="shared" si="11"/>
        <v>3</v>
      </c>
      <c r="Z5" s="36">
        <f t="shared" si="12"/>
        <v>86.550000000000011</v>
      </c>
      <c r="AA5" s="120"/>
      <c r="AB5" s="32">
        <v>74</v>
      </c>
      <c r="AC5" s="13">
        <f t="shared" si="13"/>
        <v>2.6428571428571428</v>
      </c>
      <c r="AD5" s="55">
        <f t="shared" si="14"/>
        <v>3</v>
      </c>
      <c r="AE5" s="36">
        <f t="shared" si="15"/>
        <v>86.550000000000011</v>
      </c>
      <c r="AF5" s="11"/>
      <c r="AG5" s="37">
        <v>11</v>
      </c>
      <c r="AH5" s="13">
        <f t="shared" si="16"/>
        <v>0.39285714285714285</v>
      </c>
      <c r="AI5" s="55">
        <v>1</v>
      </c>
      <c r="AJ5" s="36">
        <f t="shared" si="17"/>
        <v>28.85</v>
      </c>
      <c r="AK5" s="11"/>
      <c r="AL5" s="32">
        <v>12</v>
      </c>
      <c r="AM5" s="13">
        <f t="shared" si="18"/>
        <v>0.42857142857142855</v>
      </c>
      <c r="AN5" s="55">
        <f t="shared" si="19"/>
        <v>1</v>
      </c>
      <c r="AO5" s="36">
        <f t="shared" si="20"/>
        <v>28.85</v>
      </c>
      <c r="AP5" s="11"/>
      <c r="AQ5" s="32">
        <v>21</v>
      </c>
      <c r="AR5" s="13">
        <f t="shared" si="21"/>
        <v>0.75</v>
      </c>
      <c r="AS5" s="55">
        <v>1</v>
      </c>
      <c r="AT5" s="36">
        <f t="shared" si="22"/>
        <v>28.85</v>
      </c>
      <c r="AU5" s="11"/>
      <c r="AV5" s="32">
        <v>43</v>
      </c>
      <c r="AW5" s="13">
        <f t="shared" si="23"/>
        <v>1.5357142857142858</v>
      </c>
      <c r="AX5" s="55">
        <f t="shared" si="24"/>
        <v>2</v>
      </c>
      <c r="AY5" s="36">
        <f t="shared" si="25"/>
        <v>57.7</v>
      </c>
      <c r="AZ5" s="11"/>
      <c r="BA5" s="32">
        <v>21</v>
      </c>
      <c r="BB5" s="13">
        <f t="shared" si="26"/>
        <v>0.75</v>
      </c>
      <c r="BC5" s="55">
        <f t="shared" si="27"/>
        <v>1</v>
      </c>
      <c r="BD5" s="36">
        <f t="shared" si="28"/>
        <v>28.85</v>
      </c>
      <c r="BE5" s="11"/>
      <c r="BF5" s="32">
        <v>19</v>
      </c>
      <c r="BG5" s="13">
        <f t="shared" si="29"/>
        <v>0.6785714285714286</v>
      </c>
      <c r="BH5" s="55">
        <f t="shared" si="30"/>
        <v>1</v>
      </c>
      <c r="BI5" s="36">
        <f t="shared" si="31"/>
        <v>28.85</v>
      </c>
      <c r="BJ5" s="11"/>
      <c r="BK5" s="32">
        <v>20</v>
      </c>
      <c r="BL5" s="13">
        <f t="shared" si="32"/>
        <v>0.7142857142857143</v>
      </c>
      <c r="BM5" s="55">
        <f t="shared" si="33"/>
        <v>1</v>
      </c>
      <c r="BN5" s="36">
        <f t="shared" si="34"/>
        <v>28.85</v>
      </c>
      <c r="BO5" s="11"/>
      <c r="BP5" s="32">
        <v>20</v>
      </c>
      <c r="BQ5" s="13">
        <f t="shared" si="35"/>
        <v>0.7142857142857143</v>
      </c>
      <c r="BR5" s="55">
        <f t="shared" si="36"/>
        <v>1</v>
      </c>
      <c r="BS5" s="36">
        <f t="shared" si="37"/>
        <v>28.85</v>
      </c>
      <c r="BT5" s="11"/>
      <c r="BU5" s="32">
        <v>24</v>
      </c>
      <c r="BV5" s="13">
        <f t="shared" si="38"/>
        <v>0.8571428571428571</v>
      </c>
      <c r="BW5" s="55">
        <f t="shared" si="39"/>
        <v>1</v>
      </c>
      <c r="BX5" s="36">
        <f t="shared" si="40"/>
        <v>28.85</v>
      </c>
      <c r="BY5" s="11"/>
      <c r="BZ5" s="32">
        <v>0</v>
      </c>
      <c r="CA5" s="13">
        <f t="shared" si="41"/>
        <v>0</v>
      </c>
      <c r="CB5" s="55">
        <f t="shared" si="42"/>
        <v>0</v>
      </c>
      <c r="CC5" s="36">
        <f t="shared" si="43"/>
        <v>0</v>
      </c>
      <c r="CD5" s="11"/>
      <c r="CE5" s="32">
        <v>19</v>
      </c>
      <c r="CF5" s="13">
        <f t="shared" si="44"/>
        <v>0.6785714285714286</v>
      </c>
      <c r="CG5" s="55">
        <f>CEILING(CF5,1)</f>
        <v>1</v>
      </c>
      <c r="CH5" s="36">
        <f t="shared" si="45"/>
        <v>28.85</v>
      </c>
      <c r="CI5" s="11"/>
      <c r="CJ5" s="32">
        <v>14</v>
      </c>
      <c r="CK5" s="13">
        <f t="shared" si="46"/>
        <v>0.5</v>
      </c>
      <c r="CL5" s="55">
        <f t="shared" si="60"/>
        <v>1</v>
      </c>
      <c r="CM5" s="36">
        <f t="shared" si="47"/>
        <v>28.85</v>
      </c>
      <c r="CN5" s="120"/>
      <c r="CO5" s="32">
        <v>19</v>
      </c>
      <c r="CP5" s="13">
        <f t="shared" si="48"/>
        <v>0.6785714285714286</v>
      </c>
      <c r="CQ5" s="55">
        <f t="shared" si="49"/>
        <v>1</v>
      </c>
      <c r="CR5" s="36">
        <f t="shared" si="50"/>
        <v>28.85</v>
      </c>
      <c r="CS5" s="11"/>
      <c r="CT5" s="32">
        <v>57</v>
      </c>
      <c r="CU5" s="13">
        <f t="shared" si="51"/>
        <v>2.0357142857142856</v>
      </c>
      <c r="CV5" s="55">
        <f t="shared" si="52"/>
        <v>3</v>
      </c>
      <c r="CW5" s="36">
        <f t="shared" si="53"/>
        <v>86.550000000000011</v>
      </c>
      <c r="CX5" s="11"/>
      <c r="CY5" s="32">
        <v>19</v>
      </c>
      <c r="CZ5" s="13">
        <f t="shared" si="54"/>
        <v>0.6785714285714286</v>
      </c>
      <c r="DA5" s="55">
        <f t="shared" si="55"/>
        <v>1</v>
      </c>
      <c r="DB5" s="36">
        <f t="shared" si="56"/>
        <v>28.85</v>
      </c>
      <c r="DC5" s="11"/>
      <c r="DD5" s="32">
        <f t="shared" si="57"/>
        <v>534</v>
      </c>
      <c r="DE5" s="13"/>
      <c r="DF5" s="45">
        <f t="shared" si="58"/>
        <v>27</v>
      </c>
      <c r="DG5" s="41">
        <f t="shared" si="58"/>
        <v>778.95000000000027</v>
      </c>
      <c r="DH5" s="11"/>
    </row>
    <row r="6" spans="1:119" x14ac:dyDescent="0.2">
      <c r="A6" s="2" t="s">
        <v>1</v>
      </c>
      <c r="B6" s="13">
        <f>26+(6.75/2)</f>
        <v>29.375</v>
      </c>
      <c r="C6" s="32">
        <v>19</v>
      </c>
      <c r="D6" s="13">
        <f t="shared" si="0"/>
        <v>0.6785714285714286</v>
      </c>
      <c r="E6" s="55">
        <f t="shared" si="1"/>
        <v>1</v>
      </c>
      <c r="F6" s="36">
        <f t="shared" si="2"/>
        <v>29.375</v>
      </c>
      <c r="G6" s="116"/>
      <c r="H6" s="33">
        <v>22</v>
      </c>
      <c r="I6" s="13">
        <f t="shared" si="3"/>
        <v>0.7857142857142857</v>
      </c>
      <c r="J6" s="55">
        <f t="shared" si="4"/>
        <v>1</v>
      </c>
      <c r="K6" s="36">
        <f t="shared" si="5"/>
        <v>29.375</v>
      </c>
      <c r="L6" s="116"/>
      <c r="M6" s="32">
        <v>12</v>
      </c>
      <c r="N6" s="13">
        <f t="shared" si="6"/>
        <v>0.42857142857142855</v>
      </c>
      <c r="O6" s="55">
        <f t="shared" si="59"/>
        <v>1</v>
      </c>
      <c r="P6" s="36">
        <f t="shared" si="7"/>
        <v>29.375</v>
      </c>
      <c r="Q6" s="116"/>
      <c r="R6" s="37">
        <v>13</v>
      </c>
      <c r="S6" s="13">
        <f t="shared" si="8"/>
        <v>0.4642857142857143</v>
      </c>
      <c r="T6" s="58">
        <v>0</v>
      </c>
      <c r="U6" s="36">
        <f t="shared" si="9"/>
        <v>0</v>
      </c>
      <c r="V6" s="116"/>
      <c r="W6" s="32">
        <v>46</v>
      </c>
      <c r="X6" s="13">
        <f t="shared" si="10"/>
        <v>1.6428571428571428</v>
      </c>
      <c r="Y6" s="55">
        <f t="shared" si="11"/>
        <v>2</v>
      </c>
      <c r="Z6" s="36">
        <f t="shared" si="12"/>
        <v>58.75</v>
      </c>
      <c r="AA6" s="116"/>
      <c r="AB6" s="32">
        <v>74</v>
      </c>
      <c r="AC6" s="13">
        <f t="shared" si="13"/>
        <v>2.6428571428571428</v>
      </c>
      <c r="AD6" s="55">
        <f t="shared" si="14"/>
        <v>3</v>
      </c>
      <c r="AE6" s="36">
        <f t="shared" si="15"/>
        <v>88.125</v>
      </c>
      <c r="AF6" s="116"/>
      <c r="AG6" s="37">
        <v>12</v>
      </c>
      <c r="AH6" s="48">
        <f t="shared" si="16"/>
        <v>0.42857142857142855</v>
      </c>
      <c r="AI6" s="58">
        <v>0</v>
      </c>
      <c r="AJ6" s="36">
        <f t="shared" si="17"/>
        <v>0</v>
      </c>
      <c r="AK6" s="116"/>
      <c r="AL6" s="32">
        <v>19</v>
      </c>
      <c r="AM6" s="13">
        <f t="shared" si="18"/>
        <v>0.6785714285714286</v>
      </c>
      <c r="AN6" s="55">
        <f t="shared" si="19"/>
        <v>1</v>
      </c>
      <c r="AO6" s="36">
        <f t="shared" si="20"/>
        <v>29.375</v>
      </c>
      <c r="AP6" s="116"/>
      <c r="AQ6" s="37">
        <v>18</v>
      </c>
      <c r="AR6" s="13">
        <f t="shared" si="21"/>
        <v>0.6428571428571429</v>
      </c>
      <c r="AS6" s="58">
        <v>0</v>
      </c>
      <c r="AT6" s="36">
        <f t="shared" si="22"/>
        <v>0</v>
      </c>
      <c r="AU6" s="116"/>
      <c r="AV6" s="32">
        <v>51</v>
      </c>
      <c r="AW6" s="13">
        <f t="shared" si="23"/>
        <v>1.8214285714285714</v>
      </c>
      <c r="AX6" s="55">
        <f t="shared" si="24"/>
        <v>2</v>
      </c>
      <c r="AY6" s="36">
        <f t="shared" si="25"/>
        <v>58.75</v>
      </c>
      <c r="AZ6" s="116"/>
      <c r="BA6" s="32">
        <v>24</v>
      </c>
      <c r="BB6" s="13">
        <f t="shared" si="26"/>
        <v>0.8571428571428571</v>
      </c>
      <c r="BC6" s="55">
        <f t="shared" si="27"/>
        <v>1</v>
      </c>
      <c r="BD6" s="36">
        <f t="shared" si="28"/>
        <v>29.375</v>
      </c>
      <c r="BE6" s="116"/>
      <c r="BF6" s="32">
        <v>16</v>
      </c>
      <c r="BG6" s="13">
        <f t="shared" si="29"/>
        <v>0.5714285714285714</v>
      </c>
      <c r="BH6" s="55">
        <f t="shared" si="30"/>
        <v>1</v>
      </c>
      <c r="BI6" s="36">
        <f t="shared" si="31"/>
        <v>29.375</v>
      </c>
      <c r="BJ6" s="116"/>
      <c r="BK6" s="32">
        <v>21</v>
      </c>
      <c r="BL6" s="13">
        <f t="shared" si="32"/>
        <v>0.75</v>
      </c>
      <c r="BM6" s="55">
        <f t="shared" si="33"/>
        <v>1</v>
      </c>
      <c r="BN6" s="36">
        <f t="shared" si="34"/>
        <v>29.375</v>
      </c>
      <c r="BO6" s="116"/>
      <c r="BP6" s="32">
        <v>22</v>
      </c>
      <c r="BQ6" s="13">
        <f t="shared" si="35"/>
        <v>0.7857142857142857</v>
      </c>
      <c r="BR6" s="55">
        <f t="shared" si="36"/>
        <v>1</v>
      </c>
      <c r="BS6" s="36">
        <f t="shared" si="37"/>
        <v>29.375</v>
      </c>
      <c r="BT6" s="116"/>
      <c r="BU6" s="32">
        <v>25</v>
      </c>
      <c r="BV6" s="13">
        <f t="shared" si="38"/>
        <v>0.8928571428571429</v>
      </c>
      <c r="BW6" s="55">
        <f t="shared" si="39"/>
        <v>1</v>
      </c>
      <c r="BX6" s="36">
        <f t="shared" si="40"/>
        <v>29.375</v>
      </c>
      <c r="BY6" s="116"/>
      <c r="BZ6" s="32">
        <v>0</v>
      </c>
      <c r="CA6" s="13">
        <f t="shared" si="41"/>
        <v>0</v>
      </c>
      <c r="CB6" s="55">
        <f t="shared" si="42"/>
        <v>0</v>
      </c>
      <c r="CC6" s="36">
        <f t="shared" si="43"/>
        <v>0</v>
      </c>
      <c r="CD6" s="116"/>
      <c r="CE6" s="32">
        <v>25</v>
      </c>
      <c r="CF6" s="13">
        <f t="shared" si="44"/>
        <v>0.8928571428571429</v>
      </c>
      <c r="CG6" s="55">
        <v>1</v>
      </c>
      <c r="CH6" s="36">
        <f t="shared" si="45"/>
        <v>29.375</v>
      </c>
      <c r="CI6" s="116"/>
      <c r="CJ6" s="32">
        <v>18</v>
      </c>
      <c r="CK6" s="13">
        <f t="shared" si="46"/>
        <v>0.6428571428571429</v>
      </c>
      <c r="CL6" s="55">
        <f t="shared" si="60"/>
        <v>1</v>
      </c>
      <c r="CM6" s="36">
        <f t="shared" si="47"/>
        <v>29.375</v>
      </c>
      <c r="CN6" s="116"/>
      <c r="CO6" s="32">
        <v>26</v>
      </c>
      <c r="CP6" s="13">
        <f t="shared" si="48"/>
        <v>0.9285714285714286</v>
      </c>
      <c r="CQ6" s="55">
        <f t="shared" si="49"/>
        <v>1</v>
      </c>
      <c r="CR6" s="36">
        <f t="shared" si="50"/>
        <v>29.375</v>
      </c>
      <c r="CS6" s="116"/>
      <c r="CT6" s="32">
        <v>65</v>
      </c>
      <c r="CU6" s="13">
        <f t="shared" si="51"/>
        <v>2.3214285714285716</v>
      </c>
      <c r="CV6" s="55">
        <f t="shared" si="52"/>
        <v>3</v>
      </c>
      <c r="CW6" s="36">
        <f t="shared" si="53"/>
        <v>88.125</v>
      </c>
      <c r="CX6" s="116"/>
      <c r="CY6" s="32">
        <v>19</v>
      </c>
      <c r="CZ6" s="13">
        <f t="shared" si="54"/>
        <v>0.6785714285714286</v>
      </c>
      <c r="DA6" s="55">
        <f t="shared" si="55"/>
        <v>1</v>
      </c>
      <c r="DB6" s="36">
        <f t="shared" si="56"/>
        <v>29.375</v>
      </c>
      <c r="DC6" s="116"/>
      <c r="DD6" s="32">
        <f t="shared" si="57"/>
        <v>547</v>
      </c>
      <c r="DE6" s="13"/>
      <c r="DF6" s="45">
        <f t="shared" si="58"/>
        <v>23</v>
      </c>
      <c r="DG6" s="41">
        <f t="shared" si="58"/>
        <v>675.625</v>
      </c>
      <c r="DH6" s="121"/>
    </row>
    <row r="7" spans="1:119" x14ac:dyDescent="0.2">
      <c r="A7" s="2" t="s">
        <v>2</v>
      </c>
      <c r="B7" s="13">
        <f>30+(6/2)</f>
        <v>33</v>
      </c>
      <c r="C7" s="32">
        <v>22</v>
      </c>
      <c r="D7" s="13">
        <f t="shared" si="0"/>
        <v>0.7857142857142857</v>
      </c>
      <c r="E7" s="55">
        <f t="shared" si="1"/>
        <v>1</v>
      </c>
      <c r="F7" s="36">
        <f t="shared" si="2"/>
        <v>33</v>
      </c>
      <c r="G7" s="116"/>
      <c r="H7" s="33">
        <v>25</v>
      </c>
      <c r="I7" s="13">
        <f t="shared" si="3"/>
        <v>0.8928571428571429</v>
      </c>
      <c r="J7" s="55">
        <f t="shared" si="4"/>
        <v>1</v>
      </c>
      <c r="K7" s="36">
        <f t="shared" si="5"/>
        <v>33</v>
      </c>
      <c r="L7" s="116"/>
      <c r="M7" s="32">
        <v>21</v>
      </c>
      <c r="N7" s="13">
        <f t="shared" si="6"/>
        <v>0.75</v>
      </c>
      <c r="O7" s="55">
        <f t="shared" si="59"/>
        <v>1</v>
      </c>
      <c r="P7" s="36">
        <f t="shared" si="7"/>
        <v>33</v>
      </c>
      <c r="Q7" s="116"/>
      <c r="R7" s="37">
        <v>13</v>
      </c>
      <c r="S7" s="13">
        <f t="shared" si="8"/>
        <v>0.4642857142857143</v>
      </c>
      <c r="T7" s="55">
        <v>1</v>
      </c>
      <c r="U7" s="36">
        <f t="shared" si="9"/>
        <v>33</v>
      </c>
      <c r="V7" s="116"/>
      <c r="W7" s="32">
        <v>62</v>
      </c>
      <c r="X7" s="13">
        <f t="shared" si="10"/>
        <v>2.2142857142857144</v>
      </c>
      <c r="Y7" s="55">
        <f t="shared" si="11"/>
        <v>3</v>
      </c>
      <c r="Z7" s="36">
        <f t="shared" si="12"/>
        <v>99</v>
      </c>
      <c r="AA7" s="116"/>
      <c r="AB7" s="32">
        <v>71</v>
      </c>
      <c r="AC7" s="13">
        <f t="shared" si="13"/>
        <v>2.5357142857142856</v>
      </c>
      <c r="AD7" s="55">
        <f t="shared" si="14"/>
        <v>3</v>
      </c>
      <c r="AE7" s="36">
        <f t="shared" si="15"/>
        <v>99</v>
      </c>
      <c r="AF7" s="116"/>
      <c r="AG7" s="37">
        <v>15</v>
      </c>
      <c r="AH7" s="13">
        <f t="shared" si="16"/>
        <v>0.5357142857142857</v>
      </c>
      <c r="AI7" s="55">
        <f>CEILING(AH7,1)</f>
        <v>1</v>
      </c>
      <c r="AJ7" s="36">
        <f t="shared" si="17"/>
        <v>33</v>
      </c>
      <c r="AK7" s="116"/>
      <c r="AL7" s="32">
        <v>16</v>
      </c>
      <c r="AM7" s="13">
        <f t="shared" si="18"/>
        <v>0.5714285714285714</v>
      </c>
      <c r="AN7" s="55">
        <f t="shared" si="19"/>
        <v>1</v>
      </c>
      <c r="AO7" s="36">
        <f t="shared" si="20"/>
        <v>33</v>
      </c>
      <c r="AP7" s="116"/>
      <c r="AQ7" s="37">
        <v>9</v>
      </c>
      <c r="AR7" s="13">
        <f t="shared" si="21"/>
        <v>0.32142857142857145</v>
      </c>
      <c r="AS7" s="55">
        <v>1</v>
      </c>
      <c r="AT7" s="36">
        <f t="shared" si="22"/>
        <v>33</v>
      </c>
      <c r="AU7" s="116"/>
      <c r="AV7" s="32">
        <v>43</v>
      </c>
      <c r="AW7" s="13">
        <f t="shared" si="23"/>
        <v>1.5357142857142858</v>
      </c>
      <c r="AX7" s="55">
        <f t="shared" si="24"/>
        <v>2</v>
      </c>
      <c r="AY7" s="36">
        <f t="shared" si="25"/>
        <v>66</v>
      </c>
      <c r="AZ7" s="116"/>
      <c r="BA7" s="32">
        <v>18</v>
      </c>
      <c r="BB7" s="13">
        <f t="shared" si="26"/>
        <v>0.6428571428571429</v>
      </c>
      <c r="BC7" s="55">
        <f t="shared" si="27"/>
        <v>1</v>
      </c>
      <c r="BD7" s="36">
        <f t="shared" si="28"/>
        <v>33</v>
      </c>
      <c r="BE7" s="116"/>
      <c r="BF7" s="32">
        <v>19</v>
      </c>
      <c r="BG7" s="13">
        <f t="shared" si="29"/>
        <v>0.6785714285714286</v>
      </c>
      <c r="BH7" s="55">
        <f t="shared" si="30"/>
        <v>1</v>
      </c>
      <c r="BI7" s="36">
        <f t="shared" si="31"/>
        <v>33</v>
      </c>
      <c r="BJ7" s="116"/>
      <c r="BK7" s="32">
        <v>19</v>
      </c>
      <c r="BL7" s="13">
        <f t="shared" si="32"/>
        <v>0.6785714285714286</v>
      </c>
      <c r="BM7" s="55">
        <f t="shared" si="33"/>
        <v>1</v>
      </c>
      <c r="BN7" s="36">
        <f t="shared" si="34"/>
        <v>33</v>
      </c>
      <c r="BO7" s="116"/>
      <c r="BP7" s="32">
        <v>27</v>
      </c>
      <c r="BQ7" s="13">
        <f t="shared" si="35"/>
        <v>0.9642857142857143</v>
      </c>
      <c r="BR7" s="55">
        <f t="shared" si="36"/>
        <v>1</v>
      </c>
      <c r="BS7" s="36">
        <f t="shared" si="37"/>
        <v>33</v>
      </c>
      <c r="BT7" s="116"/>
      <c r="BU7" s="32">
        <v>33</v>
      </c>
      <c r="BV7" s="13">
        <f t="shared" si="38"/>
        <v>1.1785714285714286</v>
      </c>
      <c r="BW7" s="55">
        <f t="shared" si="39"/>
        <v>2</v>
      </c>
      <c r="BX7" s="36">
        <f t="shared" si="40"/>
        <v>66</v>
      </c>
      <c r="BY7" s="116"/>
      <c r="BZ7" s="32">
        <v>0</v>
      </c>
      <c r="CA7" s="13">
        <f t="shared" si="41"/>
        <v>0</v>
      </c>
      <c r="CB7" s="55">
        <f t="shared" si="42"/>
        <v>0</v>
      </c>
      <c r="CC7" s="36">
        <f t="shared" si="43"/>
        <v>0</v>
      </c>
      <c r="CD7" s="116"/>
      <c r="CE7" s="38">
        <v>14</v>
      </c>
      <c r="CF7" s="13">
        <f t="shared" si="44"/>
        <v>0.5</v>
      </c>
      <c r="CG7" s="58">
        <v>0</v>
      </c>
      <c r="CH7" s="36">
        <f t="shared" si="45"/>
        <v>0</v>
      </c>
      <c r="CI7" s="116"/>
      <c r="CJ7" s="32">
        <v>17</v>
      </c>
      <c r="CK7" s="13">
        <f t="shared" si="46"/>
        <v>0.6071428571428571</v>
      </c>
      <c r="CL7" s="55">
        <f t="shared" si="60"/>
        <v>1</v>
      </c>
      <c r="CM7" s="36">
        <f t="shared" si="47"/>
        <v>33</v>
      </c>
      <c r="CN7" s="116"/>
      <c r="CO7" s="38">
        <v>9</v>
      </c>
      <c r="CP7" s="13">
        <f t="shared" si="48"/>
        <v>0.32142857142857145</v>
      </c>
      <c r="CQ7" s="58">
        <v>0</v>
      </c>
      <c r="CR7" s="36">
        <f t="shared" si="50"/>
        <v>0</v>
      </c>
      <c r="CS7" s="116"/>
      <c r="CT7" s="32">
        <v>65</v>
      </c>
      <c r="CU7" s="13">
        <f t="shared" si="51"/>
        <v>2.3214285714285716</v>
      </c>
      <c r="CV7" s="55">
        <f t="shared" si="52"/>
        <v>3</v>
      </c>
      <c r="CW7" s="36">
        <f t="shared" si="53"/>
        <v>99</v>
      </c>
      <c r="CX7" s="116"/>
      <c r="CY7" s="32">
        <v>20</v>
      </c>
      <c r="CZ7" s="13">
        <f t="shared" si="54"/>
        <v>0.7142857142857143</v>
      </c>
      <c r="DA7" s="55">
        <f t="shared" si="55"/>
        <v>1</v>
      </c>
      <c r="DB7" s="36">
        <f t="shared" si="56"/>
        <v>33</v>
      </c>
      <c r="DC7" s="116"/>
      <c r="DD7" s="32">
        <f t="shared" si="57"/>
        <v>538</v>
      </c>
      <c r="DE7" s="13"/>
      <c r="DF7" s="45">
        <f t="shared" si="58"/>
        <v>26</v>
      </c>
      <c r="DG7" s="41">
        <f t="shared" si="58"/>
        <v>858</v>
      </c>
      <c r="DH7" s="121"/>
    </row>
    <row r="8" spans="1:119" x14ac:dyDescent="0.2">
      <c r="A8" s="2" t="s">
        <v>3</v>
      </c>
      <c r="B8" s="13">
        <f>31+(5/2)</f>
        <v>33.5</v>
      </c>
      <c r="C8" s="32">
        <v>16</v>
      </c>
      <c r="D8" s="13">
        <f t="shared" si="0"/>
        <v>0.5714285714285714</v>
      </c>
      <c r="E8" s="55">
        <f t="shared" si="1"/>
        <v>1</v>
      </c>
      <c r="F8" s="36">
        <f t="shared" si="2"/>
        <v>33.5</v>
      </c>
      <c r="G8" s="116"/>
      <c r="H8" s="33">
        <v>21</v>
      </c>
      <c r="I8" s="13">
        <f t="shared" si="3"/>
        <v>0.75</v>
      </c>
      <c r="J8" s="55">
        <f t="shared" si="4"/>
        <v>1</v>
      </c>
      <c r="K8" s="36">
        <f t="shared" si="5"/>
        <v>33.5</v>
      </c>
      <c r="L8" s="116"/>
      <c r="M8" s="32">
        <v>28</v>
      </c>
      <c r="N8" s="13">
        <f t="shared" si="6"/>
        <v>1</v>
      </c>
      <c r="O8" s="55">
        <f t="shared" si="59"/>
        <v>1</v>
      </c>
      <c r="P8" s="36">
        <f t="shared" si="7"/>
        <v>33.5</v>
      </c>
      <c r="Q8" s="116"/>
      <c r="R8" s="37">
        <v>13</v>
      </c>
      <c r="S8" s="13">
        <f t="shared" si="8"/>
        <v>0.4642857142857143</v>
      </c>
      <c r="T8" s="58">
        <v>0</v>
      </c>
      <c r="U8" s="36">
        <f t="shared" si="9"/>
        <v>0</v>
      </c>
      <c r="V8" s="116"/>
      <c r="W8" s="32">
        <v>51</v>
      </c>
      <c r="X8" s="13">
        <f t="shared" si="10"/>
        <v>1.8214285714285714</v>
      </c>
      <c r="Y8" s="55">
        <f t="shared" si="11"/>
        <v>2</v>
      </c>
      <c r="Z8" s="36">
        <f t="shared" si="12"/>
        <v>67</v>
      </c>
      <c r="AA8" s="116"/>
      <c r="AB8" s="32">
        <v>74</v>
      </c>
      <c r="AC8" s="13">
        <f t="shared" si="13"/>
        <v>2.6428571428571428</v>
      </c>
      <c r="AD8" s="55">
        <f t="shared" si="14"/>
        <v>3</v>
      </c>
      <c r="AE8" s="36">
        <f t="shared" si="15"/>
        <v>100.5</v>
      </c>
      <c r="AF8" s="116"/>
      <c r="AG8" s="32">
        <v>14</v>
      </c>
      <c r="AH8" s="13">
        <f t="shared" si="16"/>
        <v>0.5</v>
      </c>
      <c r="AI8" s="55">
        <f>CEILING(AH8,1)</f>
        <v>1</v>
      </c>
      <c r="AJ8" s="36">
        <f t="shared" si="17"/>
        <v>33.5</v>
      </c>
      <c r="AK8" s="116"/>
      <c r="AL8" s="32">
        <v>14</v>
      </c>
      <c r="AM8" s="13">
        <f t="shared" si="18"/>
        <v>0.5</v>
      </c>
      <c r="AN8" s="55">
        <f t="shared" si="19"/>
        <v>1</v>
      </c>
      <c r="AO8" s="36">
        <f t="shared" si="20"/>
        <v>33.5</v>
      </c>
      <c r="AP8" s="116"/>
      <c r="AQ8" s="32">
        <v>14</v>
      </c>
      <c r="AR8" s="13">
        <f t="shared" si="21"/>
        <v>0.5</v>
      </c>
      <c r="AS8" s="55">
        <f>CEILING(AR8,1)</f>
        <v>1</v>
      </c>
      <c r="AT8" s="36">
        <f t="shared" si="22"/>
        <v>33.5</v>
      </c>
      <c r="AU8" s="116"/>
      <c r="AV8" s="32">
        <v>46</v>
      </c>
      <c r="AW8" s="13">
        <f t="shared" si="23"/>
        <v>1.6428571428571428</v>
      </c>
      <c r="AX8" s="55">
        <f t="shared" si="24"/>
        <v>2</v>
      </c>
      <c r="AY8" s="36">
        <f t="shared" si="25"/>
        <v>67</v>
      </c>
      <c r="AZ8" s="116"/>
      <c r="BA8" s="32">
        <v>28</v>
      </c>
      <c r="BB8" s="13">
        <f t="shared" si="26"/>
        <v>1</v>
      </c>
      <c r="BC8" s="55">
        <f t="shared" si="27"/>
        <v>1</v>
      </c>
      <c r="BD8" s="36">
        <f t="shared" si="28"/>
        <v>33.5</v>
      </c>
      <c r="BE8" s="116"/>
      <c r="BF8" s="32">
        <v>17</v>
      </c>
      <c r="BG8" s="13">
        <f t="shared" si="29"/>
        <v>0.6071428571428571</v>
      </c>
      <c r="BH8" s="55">
        <f t="shared" si="30"/>
        <v>1</v>
      </c>
      <c r="BI8" s="36">
        <f t="shared" si="31"/>
        <v>33.5</v>
      </c>
      <c r="BJ8" s="116"/>
      <c r="BK8" s="32">
        <v>20</v>
      </c>
      <c r="BL8" s="13">
        <f t="shared" si="32"/>
        <v>0.7142857142857143</v>
      </c>
      <c r="BM8" s="55">
        <f t="shared" si="33"/>
        <v>1</v>
      </c>
      <c r="BN8" s="36">
        <f t="shared" si="34"/>
        <v>33.5</v>
      </c>
      <c r="BO8" s="116"/>
      <c r="BP8" s="32">
        <v>20</v>
      </c>
      <c r="BQ8" s="13">
        <f t="shared" si="35"/>
        <v>0.7142857142857143</v>
      </c>
      <c r="BR8" s="55">
        <f t="shared" si="36"/>
        <v>1</v>
      </c>
      <c r="BS8" s="36">
        <f t="shared" si="37"/>
        <v>33.5</v>
      </c>
      <c r="BT8" s="116"/>
      <c r="BU8" s="32">
        <v>27</v>
      </c>
      <c r="BV8" s="13">
        <f t="shared" si="38"/>
        <v>0.9642857142857143</v>
      </c>
      <c r="BW8" s="55">
        <f t="shared" si="39"/>
        <v>1</v>
      </c>
      <c r="BX8" s="36">
        <f t="shared" si="40"/>
        <v>33.5</v>
      </c>
      <c r="BY8" s="116"/>
      <c r="BZ8" s="32">
        <v>0</v>
      </c>
      <c r="CA8" s="13">
        <f t="shared" si="41"/>
        <v>0</v>
      </c>
      <c r="CB8" s="55">
        <f t="shared" si="42"/>
        <v>0</v>
      </c>
      <c r="CC8" s="36">
        <f t="shared" si="43"/>
        <v>0</v>
      </c>
      <c r="CD8" s="116"/>
      <c r="CE8" s="38">
        <v>8</v>
      </c>
      <c r="CF8" s="13">
        <f t="shared" si="44"/>
        <v>0.2857142857142857</v>
      </c>
      <c r="CG8" s="55">
        <f>CEILING(CF8,1)</f>
        <v>1</v>
      </c>
      <c r="CH8" s="36">
        <f t="shared" si="45"/>
        <v>33.5</v>
      </c>
      <c r="CI8" s="116"/>
      <c r="CJ8" s="32">
        <v>26</v>
      </c>
      <c r="CK8" s="13">
        <f t="shared" si="46"/>
        <v>0.9285714285714286</v>
      </c>
      <c r="CL8" s="55">
        <f t="shared" si="60"/>
        <v>1</v>
      </c>
      <c r="CM8" s="36">
        <f t="shared" si="47"/>
        <v>33.5</v>
      </c>
      <c r="CN8" s="116"/>
      <c r="CO8" s="38">
        <v>19</v>
      </c>
      <c r="CP8" s="13">
        <f t="shared" si="48"/>
        <v>0.6785714285714286</v>
      </c>
      <c r="CQ8" s="55">
        <f t="shared" si="49"/>
        <v>1</v>
      </c>
      <c r="CR8" s="36">
        <f t="shared" si="50"/>
        <v>33.5</v>
      </c>
      <c r="CS8" s="116"/>
      <c r="CT8" s="32">
        <v>54</v>
      </c>
      <c r="CU8" s="13">
        <f t="shared" si="51"/>
        <v>1.9285714285714286</v>
      </c>
      <c r="CV8" s="55">
        <f t="shared" si="52"/>
        <v>2</v>
      </c>
      <c r="CW8" s="36">
        <f t="shared" si="53"/>
        <v>67</v>
      </c>
      <c r="CX8" s="116"/>
      <c r="CY8" s="32">
        <v>20</v>
      </c>
      <c r="CZ8" s="13">
        <f t="shared" si="54"/>
        <v>0.7142857142857143</v>
      </c>
      <c r="DA8" s="55">
        <f t="shared" si="55"/>
        <v>1</v>
      </c>
      <c r="DB8" s="36">
        <f t="shared" si="56"/>
        <v>33.5</v>
      </c>
      <c r="DC8" s="116"/>
      <c r="DD8" s="32">
        <f t="shared" si="57"/>
        <v>530</v>
      </c>
      <c r="DE8" s="13"/>
      <c r="DF8" s="45">
        <f t="shared" si="58"/>
        <v>24</v>
      </c>
      <c r="DG8" s="41">
        <f t="shared" si="58"/>
        <v>804</v>
      </c>
      <c r="DH8" s="121"/>
    </row>
    <row r="9" spans="1:119" x14ac:dyDescent="0.2">
      <c r="A9" s="2" t="s">
        <v>4</v>
      </c>
      <c r="B9" s="13">
        <f>31+(5/2)</f>
        <v>33.5</v>
      </c>
      <c r="C9" s="32">
        <v>22</v>
      </c>
      <c r="D9" s="13">
        <f t="shared" si="0"/>
        <v>0.7857142857142857</v>
      </c>
      <c r="E9" s="55">
        <f t="shared" si="1"/>
        <v>1</v>
      </c>
      <c r="F9" s="36">
        <f t="shared" si="2"/>
        <v>33.5</v>
      </c>
      <c r="G9" s="116"/>
      <c r="H9" s="33">
        <v>23</v>
      </c>
      <c r="I9" s="13">
        <f t="shared" si="3"/>
        <v>0.8214285714285714</v>
      </c>
      <c r="J9" s="55">
        <f t="shared" si="4"/>
        <v>1</v>
      </c>
      <c r="K9" s="36">
        <f t="shared" si="5"/>
        <v>33.5</v>
      </c>
      <c r="L9" s="116"/>
      <c r="M9" s="32">
        <v>17</v>
      </c>
      <c r="N9" s="13">
        <f t="shared" si="6"/>
        <v>0.6071428571428571</v>
      </c>
      <c r="O9" s="55">
        <f t="shared" si="59"/>
        <v>1</v>
      </c>
      <c r="P9" s="36">
        <f t="shared" si="7"/>
        <v>33.5</v>
      </c>
      <c r="Q9" s="116"/>
      <c r="R9" s="37">
        <v>12</v>
      </c>
      <c r="S9" s="13">
        <f t="shared" si="8"/>
        <v>0.42857142857142855</v>
      </c>
      <c r="T9" s="55">
        <f>CEILING(S9,1)</f>
        <v>1</v>
      </c>
      <c r="U9" s="36">
        <f t="shared" si="9"/>
        <v>33.5</v>
      </c>
      <c r="V9" s="116"/>
      <c r="W9" s="32">
        <v>48</v>
      </c>
      <c r="X9" s="13">
        <f t="shared" si="10"/>
        <v>1.7142857142857142</v>
      </c>
      <c r="Y9" s="55">
        <f t="shared" si="11"/>
        <v>2</v>
      </c>
      <c r="Z9" s="36">
        <f t="shared" si="12"/>
        <v>67</v>
      </c>
      <c r="AA9" s="116"/>
      <c r="AB9" s="32">
        <v>72</v>
      </c>
      <c r="AC9" s="13">
        <f t="shared" si="13"/>
        <v>2.5714285714285716</v>
      </c>
      <c r="AD9" s="55">
        <f t="shared" si="14"/>
        <v>3</v>
      </c>
      <c r="AE9" s="36">
        <f t="shared" si="15"/>
        <v>100.5</v>
      </c>
      <c r="AF9" s="116"/>
      <c r="AG9" s="32">
        <v>18</v>
      </c>
      <c r="AH9" s="13">
        <f t="shared" si="16"/>
        <v>0.6428571428571429</v>
      </c>
      <c r="AI9" s="55">
        <f>CEILING(AH9,1)</f>
        <v>1</v>
      </c>
      <c r="AJ9" s="36">
        <f t="shared" si="17"/>
        <v>33.5</v>
      </c>
      <c r="AK9" s="116"/>
      <c r="AL9" s="32">
        <v>20</v>
      </c>
      <c r="AM9" s="13">
        <f t="shared" si="18"/>
        <v>0.7142857142857143</v>
      </c>
      <c r="AN9" s="55">
        <f t="shared" si="19"/>
        <v>1</v>
      </c>
      <c r="AO9" s="36">
        <f t="shared" si="20"/>
        <v>33.5</v>
      </c>
      <c r="AP9" s="116"/>
      <c r="AQ9" s="32">
        <v>17</v>
      </c>
      <c r="AR9" s="13">
        <f t="shared" si="21"/>
        <v>0.6071428571428571</v>
      </c>
      <c r="AS9" s="55">
        <f>CEILING(AR9,1)</f>
        <v>1</v>
      </c>
      <c r="AT9" s="36">
        <f t="shared" si="22"/>
        <v>33.5</v>
      </c>
      <c r="AU9" s="116"/>
      <c r="AV9" s="32">
        <v>53</v>
      </c>
      <c r="AW9" s="13">
        <f t="shared" si="23"/>
        <v>1.8928571428571428</v>
      </c>
      <c r="AX9" s="55">
        <f t="shared" si="24"/>
        <v>2</v>
      </c>
      <c r="AY9" s="36">
        <f t="shared" si="25"/>
        <v>67</v>
      </c>
      <c r="AZ9" s="116"/>
      <c r="BA9" s="32">
        <v>23</v>
      </c>
      <c r="BB9" s="13">
        <f t="shared" si="26"/>
        <v>0.8214285714285714</v>
      </c>
      <c r="BC9" s="55">
        <f t="shared" si="27"/>
        <v>1</v>
      </c>
      <c r="BD9" s="36">
        <f t="shared" si="28"/>
        <v>33.5</v>
      </c>
      <c r="BE9" s="116"/>
      <c r="BF9" s="32">
        <v>14</v>
      </c>
      <c r="BG9" s="13">
        <f t="shared" si="29"/>
        <v>0.5</v>
      </c>
      <c r="BH9" s="55">
        <f t="shared" si="30"/>
        <v>1</v>
      </c>
      <c r="BI9" s="36">
        <f t="shared" si="31"/>
        <v>33.5</v>
      </c>
      <c r="BJ9" s="116"/>
      <c r="BK9" s="32">
        <v>19</v>
      </c>
      <c r="BL9" s="13">
        <f t="shared" si="32"/>
        <v>0.6785714285714286</v>
      </c>
      <c r="BM9" s="55">
        <f t="shared" si="33"/>
        <v>1</v>
      </c>
      <c r="BN9" s="36">
        <f t="shared" si="34"/>
        <v>33.5</v>
      </c>
      <c r="BO9" s="116"/>
      <c r="BP9" s="32">
        <v>23</v>
      </c>
      <c r="BQ9" s="13">
        <f t="shared" si="35"/>
        <v>0.8214285714285714</v>
      </c>
      <c r="BR9" s="55">
        <f t="shared" si="36"/>
        <v>1</v>
      </c>
      <c r="BS9" s="36">
        <f t="shared" si="37"/>
        <v>33.5</v>
      </c>
      <c r="BT9" s="116"/>
      <c r="BU9" s="32">
        <v>37</v>
      </c>
      <c r="BV9" s="13">
        <f t="shared" si="38"/>
        <v>1.3214285714285714</v>
      </c>
      <c r="BW9" s="55">
        <f t="shared" si="39"/>
        <v>2</v>
      </c>
      <c r="BX9" s="36">
        <f t="shared" si="40"/>
        <v>67</v>
      </c>
      <c r="BY9" s="116"/>
      <c r="BZ9" s="32">
        <v>0</v>
      </c>
      <c r="CA9" s="13">
        <f t="shared" si="41"/>
        <v>0</v>
      </c>
      <c r="CB9" s="55">
        <f t="shared" si="42"/>
        <v>0</v>
      </c>
      <c r="CC9" s="36">
        <f t="shared" si="43"/>
        <v>0</v>
      </c>
      <c r="CD9" s="116"/>
      <c r="CE9" s="32">
        <v>13</v>
      </c>
      <c r="CF9" s="13">
        <f t="shared" si="44"/>
        <v>0.4642857142857143</v>
      </c>
      <c r="CG9" s="55">
        <f>CEILING(CF9,1)</f>
        <v>1</v>
      </c>
      <c r="CH9" s="36">
        <f t="shared" si="45"/>
        <v>33.5</v>
      </c>
      <c r="CI9" s="116"/>
      <c r="CJ9" s="32">
        <v>15</v>
      </c>
      <c r="CK9" s="13">
        <f t="shared" si="46"/>
        <v>0.5357142857142857</v>
      </c>
      <c r="CL9" s="55">
        <f t="shared" si="60"/>
        <v>1</v>
      </c>
      <c r="CM9" s="36">
        <f t="shared" si="47"/>
        <v>33.5</v>
      </c>
      <c r="CN9" s="116"/>
      <c r="CO9" s="32">
        <v>34</v>
      </c>
      <c r="CP9" s="13">
        <f t="shared" si="48"/>
        <v>1.2142857142857142</v>
      </c>
      <c r="CQ9" s="55">
        <f t="shared" si="49"/>
        <v>2</v>
      </c>
      <c r="CR9" s="36">
        <f t="shared" si="50"/>
        <v>67</v>
      </c>
      <c r="CS9" s="116"/>
      <c r="CT9" s="32">
        <v>71</v>
      </c>
      <c r="CU9" s="13">
        <f t="shared" si="51"/>
        <v>2.5357142857142856</v>
      </c>
      <c r="CV9" s="55">
        <f t="shared" si="52"/>
        <v>3</v>
      </c>
      <c r="CW9" s="36">
        <f t="shared" si="53"/>
        <v>100.5</v>
      </c>
      <c r="CX9" s="116"/>
      <c r="CY9" s="32">
        <v>14</v>
      </c>
      <c r="CZ9" s="13">
        <f t="shared" si="54"/>
        <v>0.5</v>
      </c>
      <c r="DA9" s="55">
        <f t="shared" si="55"/>
        <v>1</v>
      </c>
      <c r="DB9" s="36">
        <f t="shared" si="56"/>
        <v>33.5</v>
      </c>
      <c r="DC9" s="116"/>
      <c r="DD9" s="32">
        <f t="shared" si="57"/>
        <v>565</v>
      </c>
      <c r="DE9" s="13"/>
      <c r="DF9" s="45">
        <f t="shared" si="58"/>
        <v>28</v>
      </c>
      <c r="DG9" s="41">
        <f t="shared" si="58"/>
        <v>938</v>
      </c>
      <c r="DH9" s="121"/>
    </row>
    <row r="10" spans="1:119" x14ac:dyDescent="0.2">
      <c r="A10" s="2"/>
      <c r="B10" s="13"/>
      <c r="C10" s="32"/>
      <c r="D10" s="13"/>
      <c r="E10" s="55"/>
      <c r="F10" s="36"/>
      <c r="G10" s="116"/>
      <c r="H10" s="33"/>
      <c r="I10" s="13"/>
      <c r="J10" s="55"/>
      <c r="K10" s="36"/>
      <c r="L10" s="116"/>
      <c r="M10" s="32"/>
      <c r="N10" s="13"/>
      <c r="O10" s="55"/>
      <c r="P10" s="36"/>
      <c r="Q10" s="116"/>
      <c r="R10" s="32"/>
      <c r="S10" s="13"/>
      <c r="T10" s="55"/>
      <c r="U10" s="36"/>
      <c r="V10" s="116"/>
      <c r="W10" s="32"/>
      <c r="X10" s="13"/>
      <c r="Y10" s="55"/>
      <c r="Z10" s="36"/>
      <c r="AA10" s="116"/>
      <c r="AB10" s="32"/>
      <c r="AC10" s="13"/>
      <c r="AD10" s="55"/>
      <c r="AE10" s="36"/>
      <c r="AF10" s="116"/>
      <c r="AG10" s="32"/>
      <c r="AH10" s="13"/>
      <c r="AI10" s="55"/>
      <c r="AJ10" s="36"/>
      <c r="AK10" s="116"/>
      <c r="AL10" s="32"/>
      <c r="AM10" s="13"/>
      <c r="AN10" s="55"/>
      <c r="AO10" s="36"/>
      <c r="AP10" s="116"/>
      <c r="AQ10" s="32"/>
      <c r="AR10" s="13"/>
      <c r="AS10" s="55"/>
      <c r="AT10" s="36"/>
      <c r="AU10" s="116"/>
      <c r="AV10" s="32"/>
      <c r="AW10" s="13"/>
      <c r="AX10" s="55"/>
      <c r="AY10" s="36"/>
      <c r="AZ10" s="116"/>
      <c r="BA10" s="32"/>
      <c r="BB10" s="13"/>
      <c r="BC10" s="55"/>
      <c r="BD10" s="36"/>
      <c r="BE10" s="116"/>
      <c r="BF10" s="32"/>
      <c r="BG10" s="13"/>
      <c r="BH10" s="55"/>
      <c r="BI10" s="36"/>
      <c r="BJ10" s="116"/>
      <c r="BK10" s="32"/>
      <c r="BL10" s="13"/>
      <c r="BM10" s="55"/>
      <c r="BN10" s="36"/>
      <c r="BO10" s="116"/>
      <c r="BP10" s="32"/>
      <c r="BQ10" s="13"/>
      <c r="BR10" s="55"/>
      <c r="BS10" s="36"/>
      <c r="BT10" s="116"/>
      <c r="BU10" s="32"/>
      <c r="BV10" s="13"/>
      <c r="BW10" s="55"/>
      <c r="BX10" s="36"/>
      <c r="BY10" s="116"/>
      <c r="BZ10" s="32"/>
      <c r="CA10" s="13"/>
      <c r="CB10" s="55"/>
      <c r="CC10" s="36"/>
      <c r="CD10" s="116"/>
      <c r="CE10" s="32"/>
      <c r="CF10" s="13"/>
      <c r="CG10" s="55"/>
      <c r="CH10" s="36"/>
      <c r="CI10" s="116"/>
      <c r="CJ10" s="32"/>
      <c r="CK10" s="13"/>
      <c r="CL10" s="55"/>
      <c r="CM10" s="36"/>
      <c r="CN10" s="116"/>
      <c r="CO10" s="32"/>
      <c r="CP10" s="13"/>
      <c r="CQ10" s="55"/>
      <c r="CR10" s="36"/>
      <c r="CS10" s="116"/>
      <c r="CT10" s="32"/>
      <c r="CU10" s="13"/>
      <c r="CV10" s="55"/>
      <c r="CW10" s="36"/>
      <c r="CX10" s="116"/>
      <c r="CY10" s="32"/>
      <c r="CZ10" s="13"/>
      <c r="DA10" s="55"/>
      <c r="DB10" s="36"/>
      <c r="DC10" s="116"/>
      <c r="DD10" s="32"/>
      <c r="DE10" s="13"/>
      <c r="DF10" s="46"/>
      <c r="DG10" s="42"/>
      <c r="DH10" s="121"/>
    </row>
    <row r="11" spans="1:119" ht="13.5" thickBot="1" x14ac:dyDescent="0.25">
      <c r="A11" s="4" t="s">
        <v>54</v>
      </c>
      <c r="B11" s="14"/>
      <c r="C11" s="10">
        <f>SUM(C3:C10)</f>
        <v>141</v>
      </c>
      <c r="D11" s="14"/>
      <c r="E11" s="56">
        <f>SUM(E3:E10)</f>
        <v>7</v>
      </c>
      <c r="F11" s="14">
        <f>SUM(F3:F10)</f>
        <v>215.92500000000001</v>
      </c>
      <c r="G11" s="117"/>
      <c r="H11" s="10">
        <f>SUM(H3:H10)</f>
        <v>152</v>
      </c>
      <c r="I11" s="14"/>
      <c r="J11" s="56">
        <f>SUM(J3:J10)</f>
        <v>7</v>
      </c>
      <c r="K11" s="14">
        <f>SUM(K3:K10)</f>
        <v>215.92500000000001</v>
      </c>
      <c r="L11" s="117"/>
      <c r="M11" s="10">
        <f>SUM(M3:M10)</f>
        <v>124</v>
      </c>
      <c r="N11" s="14"/>
      <c r="O11" s="56">
        <f>SUM(O3:O10)</f>
        <v>6</v>
      </c>
      <c r="P11" s="14">
        <f>SUM(P3:P10)</f>
        <v>187.07499999999999</v>
      </c>
      <c r="Q11" s="117"/>
      <c r="R11" s="10">
        <f>SUM(R3:R10)</f>
        <v>92</v>
      </c>
      <c r="S11" s="14"/>
      <c r="T11" s="56">
        <f>SUM(T3:T10)</f>
        <v>4</v>
      </c>
      <c r="U11" s="14">
        <f>SUM(U3:U10)</f>
        <v>124.2</v>
      </c>
      <c r="V11" s="117"/>
      <c r="W11" s="10">
        <f>SUM(W3:W10)</f>
        <v>368</v>
      </c>
      <c r="X11" s="14"/>
      <c r="Y11" s="56">
        <f>SUM(Y3:Y10)</f>
        <v>16</v>
      </c>
      <c r="Z11" s="14">
        <f>SUM(Z3:Z10)</f>
        <v>493.70000000000005</v>
      </c>
      <c r="AA11" s="117"/>
      <c r="AB11" s="10">
        <f>SUM(AB3:AB10)</f>
        <v>505</v>
      </c>
      <c r="AC11" s="14"/>
      <c r="AD11" s="56">
        <f>SUM(AD3:AD10)</f>
        <v>21</v>
      </c>
      <c r="AE11" s="14">
        <f>SUM(AE3:AE10)</f>
        <v>647.77500000000009</v>
      </c>
      <c r="AF11" s="117"/>
      <c r="AG11" s="10">
        <f>SUM(AG3:AG10)</f>
        <v>99</v>
      </c>
      <c r="AH11" s="14"/>
      <c r="AI11" s="56">
        <f>SUM(AI3:AI10)</f>
        <v>5</v>
      </c>
      <c r="AJ11" s="14">
        <f>SUM(AJ3:AJ10)</f>
        <v>157.69999999999999</v>
      </c>
      <c r="AK11" s="117"/>
      <c r="AL11" s="10">
        <f>SUM(AL3:AL10)</f>
        <v>118</v>
      </c>
      <c r="AM11" s="14"/>
      <c r="AN11" s="56">
        <f>SUM(AN3:AN10)</f>
        <v>7</v>
      </c>
      <c r="AO11" s="14">
        <f>SUM(AO3:AO10)</f>
        <v>215.92500000000001</v>
      </c>
      <c r="AP11" s="117"/>
      <c r="AQ11" s="10">
        <f>SUM(AQ3:AQ10)</f>
        <v>103</v>
      </c>
      <c r="AR11" s="14"/>
      <c r="AS11" s="56">
        <f>SUM(AS3:AS10)</f>
        <v>5</v>
      </c>
      <c r="AT11" s="14">
        <f>SUM(AT3:AT10)</f>
        <v>157.69999999999999</v>
      </c>
      <c r="AU11" s="117"/>
      <c r="AV11" s="10">
        <f>SUM(AV3:AV10)</f>
        <v>337</v>
      </c>
      <c r="AW11" s="14"/>
      <c r="AX11" s="56">
        <f>SUM(AX3:AX10)</f>
        <v>14</v>
      </c>
      <c r="AY11" s="14">
        <f>SUM(AY3:AY10)</f>
        <v>431.85</v>
      </c>
      <c r="AZ11" s="117"/>
      <c r="BA11" s="10">
        <f>SUM(BA3:BA10)</f>
        <v>162</v>
      </c>
      <c r="BB11" s="14"/>
      <c r="BC11" s="56">
        <f>SUM(BC3:BC10)</f>
        <v>7</v>
      </c>
      <c r="BD11" s="14">
        <f>SUM(BD3:BD10)</f>
        <v>215.92500000000001</v>
      </c>
      <c r="BE11" s="117"/>
      <c r="BF11" s="10">
        <f>SUM(BF3:BF10)</f>
        <v>124</v>
      </c>
      <c r="BG11" s="14"/>
      <c r="BH11" s="56">
        <f>SUM(BH3:BH10)</f>
        <v>7</v>
      </c>
      <c r="BI11" s="14">
        <f>SUM(BI3:BI10)</f>
        <v>215.92500000000001</v>
      </c>
      <c r="BJ11" s="117"/>
      <c r="BK11" s="10">
        <f>SUM(BK3:BK10)</f>
        <v>140</v>
      </c>
      <c r="BL11" s="14"/>
      <c r="BM11" s="56">
        <f>SUM(BM3:BM10)</f>
        <v>7</v>
      </c>
      <c r="BN11" s="14">
        <f>SUM(BN3:BN10)</f>
        <v>215.92500000000001</v>
      </c>
      <c r="BO11" s="117"/>
      <c r="BP11" s="10">
        <f>SUM(BP3:BP10)</f>
        <v>157</v>
      </c>
      <c r="BQ11" s="14"/>
      <c r="BR11" s="56">
        <f>SUM(BR3:BR10)</f>
        <v>8</v>
      </c>
      <c r="BS11" s="14">
        <f>SUM(BS3:BS10)</f>
        <v>244.77500000000001</v>
      </c>
      <c r="BT11" s="117"/>
      <c r="BU11" s="10">
        <f>SUM(BU3:BU10)</f>
        <v>221</v>
      </c>
      <c r="BV11" s="14"/>
      <c r="BW11" s="56">
        <f>SUM(BW3:BW10)</f>
        <v>11</v>
      </c>
      <c r="BX11" s="14">
        <f>SUM(BX3:BX10)</f>
        <v>340.125</v>
      </c>
      <c r="BY11" s="117"/>
      <c r="BZ11" s="10">
        <f>SUM(BZ3:BZ10)</f>
        <v>0</v>
      </c>
      <c r="CA11" s="14"/>
      <c r="CB11" s="56">
        <f>SUM(CB3:CB10)</f>
        <v>0</v>
      </c>
      <c r="CC11" s="14">
        <f>SUM(CC3:CC10)</f>
        <v>0</v>
      </c>
      <c r="CD11" s="117"/>
      <c r="CE11" s="10">
        <f>SUM(CE3:CE10)</f>
        <v>116</v>
      </c>
      <c r="CF11" s="14"/>
      <c r="CG11" s="56">
        <f>SUM(CG3:CG10)</f>
        <v>6</v>
      </c>
      <c r="CH11" s="14">
        <f>SUM(CH3:CH10)</f>
        <v>182.92500000000001</v>
      </c>
      <c r="CI11" s="117"/>
      <c r="CJ11" s="10">
        <f>SUM(CJ3:CJ10)</f>
        <v>118</v>
      </c>
      <c r="CK11" s="14"/>
      <c r="CL11" s="56">
        <f>SUM(CL3:CL10)</f>
        <v>6</v>
      </c>
      <c r="CM11" s="14">
        <f>SUM(CM3:CM10)</f>
        <v>187.07499999999999</v>
      </c>
      <c r="CN11" s="117"/>
      <c r="CO11" s="10">
        <f>SUM(CO3:CO10)</f>
        <v>157</v>
      </c>
      <c r="CP11" s="14"/>
      <c r="CQ11" s="56">
        <f>SUM(CQ3:CQ10)</f>
        <v>8</v>
      </c>
      <c r="CR11" s="14">
        <f>SUM(CR3:CR10)</f>
        <v>245.27500000000001</v>
      </c>
      <c r="CS11" s="117"/>
      <c r="CT11" s="10">
        <f>SUM(CT3:CT10)</f>
        <v>432</v>
      </c>
      <c r="CU11" s="14"/>
      <c r="CV11" s="56">
        <f>SUM(CV3:CV10)</f>
        <v>19</v>
      </c>
      <c r="CW11" s="14">
        <f>SUM(CW3:CW10)</f>
        <v>585.42499999999995</v>
      </c>
      <c r="CX11" s="117"/>
      <c r="CY11" s="10">
        <f>SUM(CY3:CY10)</f>
        <v>134</v>
      </c>
      <c r="CZ11" s="14"/>
      <c r="DA11" s="56">
        <f>SUM(DA3:DA10)</f>
        <v>7</v>
      </c>
      <c r="DB11" s="14">
        <f>SUM(DB3:DB10)</f>
        <v>215.92500000000001</v>
      </c>
      <c r="DC11" s="117"/>
      <c r="DD11" s="10">
        <f>SUM(DD3:DD10)</f>
        <v>3800</v>
      </c>
      <c r="DE11" s="14"/>
      <c r="DF11" s="59">
        <f>SUM(DF3:DF10)</f>
        <v>178</v>
      </c>
      <c r="DG11" s="60">
        <f>SUM(DG3:DG10)</f>
        <v>5497.0750000000007</v>
      </c>
      <c r="DH11" s="117"/>
      <c r="DJ11" s="63">
        <v>4685</v>
      </c>
      <c r="DK11" s="63">
        <f>DD11-DJ11</f>
        <v>-885</v>
      </c>
    </row>
    <row r="12" spans="1:119" x14ac:dyDescent="0.2">
      <c r="A12" s="2" t="s">
        <v>5</v>
      </c>
      <c r="B12" s="13">
        <f>32+(6.2/2)</f>
        <v>35.1</v>
      </c>
      <c r="C12" s="32">
        <v>63</v>
      </c>
      <c r="D12" s="13">
        <f>C12/$B$18</f>
        <v>2.25</v>
      </c>
      <c r="E12" s="55">
        <f>CEILING(D12,1)</f>
        <v>3</v>
      </c>
      <c r="F12" s="36">
        <f>E12*B12</f>
        <v>105.30000000000001</v>
      </c>
      <c r="G12" s="116"/>
      <c r="H12" s="33">
        <v>0</v>
      </c>
      <c r="I12" s="13">
        <f>H12/$B$18</f>
        <v>0</v>
      </c>
      <c r="J12" s="55">
        <f>CEILING(I12,1)</f>
        <v>0</v>
      </c>
      <c r="K12" s="36">
        <f>J12*B12</f>
        <v>0</v>
      </c>
      <c r="L12" s="116"/>
      <c r="M12" s="32">
        <v>24</v>
      </c>
      <c r="N12" s="13">
        <f>M12/$B$18</f>
        <v>0.8571428571428571</v>
      </c>
      <c r="O12" s="55">
        <f>CEILING(N12,1)</f>
        <v>1</v>
      </c>
      <c r="P12" s="36">
        <f>O12*B12</f>
        <v>35.1</v>
      </c>
      <c r="Q12" s="116"/>
      <c r="R12" s="32">
        <v>0</v>
      </c>
      <c r="S12" s="13">
        <f>R12/$B$18</f>
        <v>0</v>
      </c>
      <c r="T12" s="55">
        <f>CEILING(S12,1)</f>
        <v>0</v>
      </c>
      <c r="U12" s="36">
        <f>T12*B12</f>
        <v>0</v>
      </c>
      <c r="V12" s="116"/>
      <c r="W12" s="32">
        <v>67</v>
      </c>
      <c r="X12" s="13">
        <f>W12/$B$18</f>
        <v>2.3928571428571428</v>
      </c>
      <c r="Y12" s="55">
        <f>CEILING(X12,1)</f>
        <v>3</v>
      </c>
      <c r="Z12" s="36">
        <f>Y12*B12</f>
        <v>105.30000000000001</v>
      </c>
      <c r="AA12" s="116"/>
      <c r="AB12" s="32">
        <v>65</v>
      </c>
      <c r="AC12" s="13">
        <f>AB12/$B$18</f>
        <v>2.3214285714285716</v>
      </c>
      <c r="AD12" s="55">
        <f>CEILING(AC12,1)</f>
        <v>3</v>
      </c>
      <c r="AE12" s="36">
        <f>AD12*B12</f>
        <v>105.30000000000001</v>
      </c>
      <c r="AF12" s="116"/>
      <c r="AG12" s="32">
        <v>0</v>
      </c>
      <c r="AH12" s="13">
        <f>AG12/$B$18</f>
        <v>0</v>
      </c>
      <c r="AI12" s="55">
        <f>CEILING(AH12,1)</f>
        <v>0</v>
      </c>
      <c r="AJ12" s="36">
        <f>AI12*B12</f>
        <v>0</v>
      </c>
      <c r="AK12" s="116"/>
      <c r="AL12" s="32">
        <v>0</v>
      </c>
      <c r="AM12" s="13">
        <f>AL12/$B$18</f>
        <v>0</v>
      </c>
      <c r="AN12" s="55">
        <f>CEILING(AM12,1)</f>
        <v>0</v>
      </c>
      <c r="AO12" s="36">
        <f>AN12*B12</f>
        <v>0</v>
      </c>
      <c r="AP12" s="116"/>
      <c r="AQ12" s="32">
        <v>0</v>
      </c>
      <c r="AR12" s="13">
        <f>AQ12/$B$18</f>
        <v>0</v>
      </c>
      <c r="AS12" s="55">
        <f>CEILING(AR12,1)</f>
        <v>0</v>
      </c>
      <c r="AT12" s="36">
        <f>AS12*B12</f>
        <v>0</v>
      </c>
      <c r="AU12" s="116"/>
      <c r="AV12" s="32">
        <v>52</v>
      </c>
      <c r="AW12" s="13">
        <f>AV12/$B$18</f>
        <v>1.8571428571428572</v>
      </c>
      <c r="AX12" s="55">
        <f>CEILING(AW12,1)</f>
        <v>2</v>
      </c>
      <c r="AY12" s="36">
        <f>AX12*B12</f>
        <v>70.2</v>
      </c>
      <c r="AZ12" s="116"/>
      <c r="BA12" s="32">
        <v>68</v>
      </c>
      <c r="BB12" s="13">
        <f>BA12/$B$18</f>
        <v>2.4285714285714284</v>
      </c>
      <c r="BC12" s="55">
        <f>CEILING(BB12,1)</f>
        <v>3</v>
      </c>
      <c r="BD12" s="36">
        <f>BC12*B12</f>
        <v>105.30000000000001</v>
      </c>
      <c r="BE12" s="116"/>
      <c r="BF12" s="32">
        <v>0</v>
      </c>
      <c r="BG12" s="13">
        <f>BF12/$B$18</f>
        <v>0</v>
      </c>
      <c r="BH12" s="55">
        <f>CEILING(BG12,1)</f>
        <v>0</v>
      </c>
      <c r="BI12" s="36">
        <f>BH12*B12</f>
        <v>0</v>
      </c>
      <c r="BJ12" s="116"/>
      <c r="BK12" s="32">
        <v>48</v>
      </c>
      <c r="BL12" s="13">
        <f>BK12/$B$18</f>
        <v>1.7142857142857142</v>
      </c>
      <c r="BM12" s="55">
        <f>CEILING(BL12,1)</f>
        <v>2</v>
      </c>
      <c r="BN12" s="36">
        <f>BM12*B12</f>
        <v>70.2</v>
      </c>
      <c r="BO12" s="116"/>
      <c r="BP12" s="32">
        <v>0</v>
      </c>
      <c r="BQ12" s="13">
        <f>BP12/$B$18</f>
        <v>0</v>
      </c>
      <c r="BR12" s="55">
        <f>CEILING(BQ12,1)</f>
        <v>0</v>
      </c>
      <c r="BS12" s="36">
        <f>BR12*B12</f>
        <v>0</v>
      </c>
      <c r="BT12" s="116"/>
      <c r="BU12" s="32">
        <v>102</v>
      </c>
      <c r="BV12" s="13">
        <f>BU12/$B$18</f>
        <v>3.6428571428571428</v>
      </c>
      <c r="BW12" s="55">
        <f>CEILING(BV12,1)</f>
        <v>4</v>
      </c>
      <c r="BX12" s="36">
        <f>BW12*B12</f>
        <v>140.4</v>
      </c>
      <c r="BY12" s="116"/>
      <c r="BZ12" s="32">
        <v>0</v>
      </c>
      <c r="CA12" s="13">
        <f>BZ12/$B$18</f>
        <v>0</v>
      </c>
      <c r="CB12" s="55">
        <f>CEILING(CA12,1)</f>
        <v>0</v>
      </c>
      <c r="CC12" s="36">
        <f>CB12*AZ12</f>
        <v>0</v>
      </c>
      <c r="CD12" s="116"/>
      <c r="CE12" s="32">
        <v>0</v>
      </c>
      <c r="CF12" s="13">
        <f>CE12/$B$18</f>
        <v>0</v>
      </c>
      <c r="CG12" s="55">
        <f>CEILING(CF12,1)</f>
        <v>0</v>
      </c>
      <c r="CH12" s="36">
        <f>CG12*B12</f>
        <v>0</v>
      </c>
      <c r="CI12" s="116"/>
      <c r="CJ12" s="32"/>
      <c r="CK12" s="13">
        <f>CJ12/$B$18</f>
        <v>0</v>
      </c>
      <c r="CL12" s="55">
        <f>CEILING(CK12,1)</f>
        <v>0</v>
      </c>
      <c r="CM12" s="36">
        <f>CL12*B12</f>
        <v>0</v>
      </c>
      <c r="CN12" s="116"/>
      <c r="CO12" s="32">
        <v>33</v>
      </c>
      <c r="CP12" s="13">
        <f>CO12/$B$18</f>
        <v>1.1785714285714286</v>
      </c>
      <c r="CQ12" s="55">
        <f>CEILING(CP12,1)</f>
        <v>2</v>
      </c>
      <c r="CR12" s="36">
        <f>CQ12*B12</f>
        <v>70.2</v>
      </c>
      <c r="CS12" s="116"/>
      <c r="CT12" s="32">
        <v>86</v>
      </c>
      <c r="CU12" s="13">
        <f>CT12/$B$18</f>
        <v>3.0714285714285716</v>
      </c>
      <c r="CV12" s="55">
        <f>CEILING(CU12,1)</f>
        <v>4</v>
      </c>
      <c r="CW12" s="36">
        <f>CV12*B12</f>
        <v>140.4</v>
      </c>
      <c r="CX12" s="116"/>
      <c r="CY12" s="32">
        <v>0</v>
      </c>
      <c r="CZ12" s="13">
        <f>CY12/$B$18</f>
        <v>0</v>
      </c>
      <c r="DA12" s="55">
        <f>CEILING(CZ12,1)</f>
        <v>0</v>
      </c>
      <c r="DB12" s="36">
        <f>DA12*B12</f>
        <v>0</v>
      </c>
      <c r="DC12" s="116"/>
      <c r="DD12" s="32">
        <f>CY12+CT12+CO12+CJ12+CE12+BZ12+BU12+BP12+BK12+BF12+BA12+AV12+AQ12+AL12+AG12+AB12+W12+R12+M12+H12+C12</f>
        <v>608</v>
      </c>
      <c r="DE12" s="13"/>
      <c r="DF12" s="61">
        <f t="shared" ref="DF12:DG15" si="61">DA12+CV12+CQ12+CL12+CG12+CB12+BW12+BR12+BM12+BH12+BC12+AX12+AS12+AN12+AI12+AD12+Y12+T12+O12+J12+E12</f>
        <v>27</v>
      </c>
      <c r="DG12" s="40">
        <f t="shared" si="61"/>
        <v>947.7</v>
      </c>
      <c r="DH12" s="121"/>
    </row>
    <row r="13" spans="1:119" x14ac:dyDescent="0.2">
      <c r="A13" s="2" t="s">
        <v>6</v>
      </c>
      <c r="B13" s="13">
        <f>32+(6.2/2)</f>
        <v>35.1</v>
      </c>
      <c r="C13" s="33">
        <v>54</v>
      </c>
      <c r="D13" s="13">
        <f>C13/$B$18</f>
        <v>1.9285714285714286</v>
      </c>
      <c r="E13" s="55">
        <f>CEILING(D13,1)</f>
        <v>2</v>
      </c>
      <c r="F13" s="36">
        <f>E13*B13</f>
        <v>70.2</v>
      </c>
      <c r="G13" s="116"/>
      <c r="H13" s="33">
        <v>0</v>
      </c>
      <c r="I13" s="13">
        <f>H13/$B$18</f>
        <v>0</v>
      </c>
      <c r="J13" s="55">
        <f>CEILING(I13,1)</f>
        <v>0</v>
      </c>
      <c r="K13" s="36">
        <f>J13*B13</f>
        <v>0</v>
      </c>
      <c r="L13" s="116"/>
      <c r="M13" s="33">
        <v>27</v>
      </c>
      <c r="N13" s="13">
        <f>M13/$B$18</f>
        <v>0.9642857142857143</v>
      </c>
      <c r="O13" s="55">
        <f>CEILING(N13,1)</f>
        <v>1</v>
      </c>
      <c r="P13" s="36">
        <f>O13*B13</f>
        <v>35.1</v>
      </c>
      <c r="Q13" s="116"/>
      <c r="R13" s="33">
        <v>0</v>
      </c>
      <c r="S13" s="13">
        <f>R13/$B$18</f>
        <v>0</v>
      </c>
      <c r="T13" s="55">
        <f>CEILING(S13,1)</f>
        <v>0</v>
      </c>
      <c r="U13" s="36">
        <f>T13*B13</f>
        <v>0</v>
      </c>
      <c r="V13" s="116"/>
      <c r="W13" s="33">
        <v>64</v>
      </c>
      <c r="X13" s="13">
        <f>W13/$B$18</f>
        <v>2.2857142857142856</v>
      </c>
      <c r="Y13" s="55">
        <f>CEILING(X13,1)</f>
        <v>3</v>
      </c>
      <c r="Z13" s="36">
        <f>Y13*B13</f>
        <v>105.30000000000001</v>
      </c>
      <c r="AA13" s="116"/>
      <c r="AB13" s="33">
        <v>68</v>
      </c>
      <c r="AC13" s="13">
        <f>AB13/$B$18</f>
        <v>2.4285714285714284</v>
      </c>
      <c r="AD13" s="55">
        <f>CEILING(AC13,1)</f>
        <v>3</v>
      </c>
      <c r="AE13" s="36">
        <f>AD13*B13</f>
        <v>105.30000000000001</v>
      </c>
      <c r="AF13" s="116"/>
      <c r="AG13" s="33">
        <v>0</v>
      </c>
      <c r="AH13" s="13">
        <f>AG13/$B$18</f>
        <v>0</v>
      </c>
      <c r="AI13" s="55">
        <f>CEILING(AH13,1)</f>
        <v>0</v>
      </c>
      <c r="AJ13" s="36">
        <f>AI13*B13</f>
        <v>0</v>
      </c>
      <c r="AK13" s="116"/>
      <c r="AL13" s="33">
        <v>0</v>
      </c>
      <c r="AM13" s="13">
        <f>AL13/$B$18</f>
        <v>0</v>
      </c>
      <c r="AN13" s="55">
        <f>CEILING(AM13,1)</f>
        <v>0</v>
      </c>
      <c r="AO13" s="36">
        <f>AN13*B13</f>
        <v>0</v>
      </c>
      <c r="AP13" s="116"/>
      <c r="AQ13" s="33">
        <v>0</v>
      </c>
      <c r="AR13" s="13">
        <f>AQ13/$B$18</f>
        <v>0</v>
      </c>
      <c r="AS13" s="55">
        <f>CEILING(AR13,1)</f>
        <v>0</v>
      </c>
      <c r="AT13" s="36">
        <f>AS13*B13</f>
        <v>0</v>
      </c>
      <c r="AU13" s="116"/>
      <c r="AV13" s="33">
        <v>49</v>
      </c>
      <c r="AW13" s="13">
        <f>AV13/$B$18</f>
        <v>1.75</v>
      </c>
      <c r="AX13" s="55">
        <f>CEILING(AW13,1)</f>
        <v>2</v>
      </c>
      <c r="AY13" s="36">
        <f>AX13*B13</f>
        <v>70.2</v>
      </c>
      <c r="AZ13" s="116"/>
      <c r="BA13" s="33">
        <v>77</v>
      </c>
      <c r="BB13" s="13">
        <f>BA13/$B$18</f>
        <v>2.75</v>
      </c>
      <c r="BC13" s="55">
        <f>CEILING(BB13,1)</f>
        <v>3</v>
      </c>
      <c r="BD13" s="36">
        <f>BC13*B13</f>
        <v>105.30000000000001</v>
      </c>
      <c r="BE13" s="116"/>
      <c r="BF13" s="33">
        <v>0</v>
      </c>
      <c r="BG13" s="13">
        <f>BF13/$B$18</f>
        <v>0</v>
      </c>
      <c r="BH13" s="55">
        <f>CEILING(BG13,1)</f>
        <v>0</v>
      </c>
      <c r="BI13" s="36">
        <f>BH13*B13</f>
        <v>0</v>
      </c>
      <c r="BJ13" s="116"/>
      <c r="BK13" s="33">
        <v>46</v>
      </c>
      <c r="BL13" s="13">
        <f>BK13/$B$18</f>
        <v>1.6428571428571428</v>
      </c>
      <c r="BM13" s="55">
        <f>CEILING(BL13,1)</f>
        <v>2</v>
      </c>
      <c r="BN13" s="36">
        <f>BM13*B13</f>
        <v>70.2</v>
      </c>
      <c r="BO13" s="116"/>
      <c r="BP13" s="33">
        <v>0</v>
      </c>
      <c r="BQ13" s="13">
        <f>BP13/$B$18</f>
        <v>0</v>
      </c>
      <c r="BR13" s="55">
        <f>CEILING(BQ13,1)</f>
        <v>0</v>
      </c>
      <c r="BS13" s="36">
        <f>BR13*B13</f>
        <v>0</v>
      </c>
      <c r="BT13" s="116"/>
      <c r="BU13" s="33">
        <v>94</v>
      </c>
      <c r="BV13" s="13">
        <f>BU13/$B$18</f>
        <v>3.3571428571428572</v>
      </c>
      <c r="BW13" s="55">
        <f>CEILING(BV13,1)</f>
        <v>4</v>
      </c>
      <c r="BX13" s="36">
        <f>BW13*B13</f>
        <v>140.4</v>
      </c>
      <c r="BY13" s="116"/>
      <c r="BZ13" s="33">
        <v>0</v>
      </c>
      <c r="CA13" s="13">
        <f>BZ13/$B$18</f>
        <v>0</v>
      </c>
      <c r="CB13" s="55">
        <f>CEILING(CA13,1)</f>
        <v>0</v>
      </c>
      <c r="CC13" s="36">
        <f>CB13*B13</f>
        <v>0</v>
      </c>
      <c r="CD13" s="116"/>
      <c r="CE13" s="33"/>
      <c r="CF13" s="13">
        <f>CE13/$B$18</f>
        <v>0</v>
      </c>
      <c r="CG13" s="55">
        <f>CEILING(CF13,1)</f>
        <v>0</v>
      </c>
      <c r="CH13" s="36">
        <f>CG13*B13</f>
        <v>0</v>
      </c>
      <c r="CI13" s="116"/>
      <c r="CJ13" s="33">
        <v>0</v>
      </c>
      <c r="CK13" s="13">
        <f>CJ13/$B$18</f>
        <v>0</v>
      </c>
      <c r="CL13" s="55">
        <f>CEILING(CK13,1)</f>
        <v>0</v>
      </c>
      <c r="CM13" s="36">
        <f>CL13*B13</f>
        <v>0</v>
      </c>
      <c r="CN13" s="116"/>
      <c r="CO13" s="33">
        <v>38</v>
      </c>
      <c r="CP13" s="13">
        <f>CO13/$B$18</f>
        <v>1.3571428571428572</v>
      </c>
      <c r="CQ13" s="55">
        <f>CEILING(CP13,1)</f>
        <v>2</v>
      </c>
      <c r="CR13" s="36">
        <f>CQ13*B13</f>
        <v>70.2</v>
      </c>
      <c r="CS13" s="116"/>
      <c r="CT13" s="33">
        <v>75</v>
      </c>
      <c r="CU13" s="13">
        <f>CT13/$B$18</f>
        <v>2.6785714285714284</v>
      </c>
      <c r="CV13" s="55">
        <f>CEILING(CU13,1)</f>
        <v>3</v>
      </c>
      <c r="CW13" s="36">
        <f>CV13*B13</f>
        <v>105.30000000000001</v>
      </c>
      <c r="CX13" s="116"/>
      <c r="CY13" s="33">
        <v>0</v>
      </c>
      <c r="CZ13" s="13">
        <f>CY13/$B$18</f>
        <v>0</v>
      </c>
      <c r="DA13" s="55">
        <f>CEILING(CZ13,1)</f>
        <v>0</v>
      </c>
      <c r="DB13" s="36">
        <f>DA13*B13</f>
        <v>0</v>
      </c>
      <c r="DC13" s="116"/>
      <c r="DD13" s="32">
        <f>CY13+CT13+CO13+CJ13+CE13+BZ13+BU13+BP13+BK13+BF13+BA13+AV13+AQ13+AL13+AG13+AB13+W13+R13+M13+H13+C13</f>
        <v>592</v>
      </c>
      <c r="DE13" s="13"/>
      <c r="DF13" s="43">
        <f t="shared" si="61"/>
        <v>25</v>
      </c>
      <c r="DG13" s="41">
        <f t="shared" si="61"/>
        <v>877.50000000000011</v>
      </c>
      <c r="DH13" s="121"/>
      <c r="DJ13" s="63">
        <v>666</v>
      </c>
      <c r="DK13" s="63">
        <f>DD13-DJ13</f>
        <v>-74</v>
      </c>
    </row>
    <row r="14" spans="1:119" x14ac:dyDescent="0.2">
      <c r="A14" s="2" t="s">
        <v>7</v>
      </c>
      <c r="B14" s="13">
        <f>31+(7.2/2)</f>
        <v>34.6</v>
      </c>
      <c r="C14" s="33">
        <v>45</v>
      </c>
      <c r="D14" s="13">
        <f>C14/$B$18</f>
        <v>1.6071428571428572</v>
      </c>
      <c r="E14" s="55">
        <f>CEILING(D14,1)</f>
        <v>2</v>
      </c>
      <c r="F14" s="36">
        <f>E14*B14</f>
        <v>69.2</v>
      </c>
      <c r="G14" s="116"/>
      <c r="H14" s="33">
        <v>0</v>
      </c>
      <c r="I14" s="13">
        <f>H14/$B$18</f>
        <v>0</v>
      </c>
      <c r="J14" s="55">
        <f>CEILING(I14,1)</f>
        <v>0</v>
      </c>
      <c r="K14" s="36">
        <f>J14*B14</f>
        <v>0</v>
      </c>
      <c r="L14" s="116"/>
      <c r="M14" s="33">
        <v>19</v>
      </c>
      <c r="N14" s="13">
        <f>M14/$B$18</f>
        <v>0.6785714285714286</v>
      </c>
      <c r="O14" s="55">
        <f>CEILING(N14,1)</f>
        <v>1</v>
      </c>
      <c r="P14" s="36">
        <f>O14*B14</f>
        <v>34.6</v>
      </c>
      <c r="Q14" s="116"/>
      <c r="R14" s="33">
        <v>0</v>
      </c>
      <c r="S14" s="13">
        <f>R14/$B$18</f>
        <v>0</v>
      </c>
      <c r="T14" s="55">
        <f>CEILING(S14,1)</f>
        <v>0</v>
      </c>
      <c r="U14" s="36">
        <f>T14*B14</f>
        <v>0</v>
      </c>
      <c r="V14" s="116"/>
      <c r="W14" s="33">
        <v>37</v>
      </c>
      <c r="X14" s="13">
        <f>W14/$B$18</f>
        <v>1.3214285714285714</v>
      </c>
      <c r="Y14" s="55">
        <f>CEILING(X14,1)</f>
        <v>2</v>
      </c>
      <c r="Z14" s="36">
        <f>Y14*B14</f>
        <v>69.2</v>
      </c>
      <c r="AA14" s="116"/>
      <c r="AB14" s="33">
        <v>50</v>
      </c>
      <c r="AC14" s="13">
        <f>AB14/$B$18</f>
        <v>1.7857142857142858</v>
      </c>
      <c r="AD14" s="55">
        <f>CEILING(AC14,1)</f>
        <v>2</v>
      </c>
      <c r="AE14" s="36">
        <f>AD14*B14</f>
        <v>69.2</v>
      </c>
      <c r="AF14" s="116"/>
      <c r="AG14" s="33">
        <v>0</v>
      </c>
      <c r="AH14" s="13">
        <f>AG14/$B$18</f>
        <v>0</v>
      </c>
      <c r="AI14" s="55">
        <f>CEILING(AH14,1)</f>
        <v>0</v>
      </c>
      <c r="AJ14" s="36">
        <f>AI14*B14</f>
        <v>0</v>
      </c>
      <c r="AK14" s="116"/>
      <c r="AL14" s="33">
        <v>0</v>
      </c>
      <c r="AM14" s="13">
        <f>AL14/$B$18</f>
        <v>0</v>
      </c>
      <c r="AN14" s="55">
        <f>CEILING(AM14,1)</f>
        <v>0</v>
      </c>
      <c r="AO14" s="36">
        <f>AN14*B14</f>
        <v>0</v>
      </c>
      <c r="AP14" s="116"/>
      <c r="AQ14" s="33">
        <v>0</v>
      </c>
      <c r="AR14" s="13">
        <f>AQ14/$B$18</f>
        <v>0</v>
      </c>
      <c r="AS14" s="55">
        <f>CEILING(AR14,1)</f>
        <v>0</v>
      </c>
      <c r="AT14" s="36">
        <f>AS14*B14</f>
        <v>0</v>
      </c>
      <c r="AU14" s="116"/>
      <c r="AV14" s="39">
        <v>38</v>
      </c>
      <c r="AW14" s="13">
        <f>AV14/$B$18</f>
        <v>1.3571428571428572</v>
      </c>
      <c r="AX14" s="55">
        <f>CEILING(AW14,1)</f>
        <v>2</v>
      </c>
      <c r="AY14" s="36">
        <f>AX14*B14</f>
        <v>69.2</v>
      </c>
      <c r="AZ14" s="116"/>
      <c r="BA14" s="33">
        <v>47</v>
      </c>
      <c r="BB14" s="13">
        <f>BA14/$B$18</f>
        <v>1.6785714285714286</v>
      </c>
      <c r="BC14" s="55">
        <f>CEILING(BB14,1)</f>
        <v>2</v>
      </c>
      <c r="BD14" s="36">
        <f>BC14*B14</f>
        <v>69.2</v>
      </c>
      <c r="BE14" s="116"/>
      <c r="BF14" s="33">
        <v>0</v>
      </c>
      <c r="BG14" s="13">
        <f>BF14/$B$18</f>
        <v>0</v>
      </c>
      <c r="BH14" s="55">
        <f>CEILING(BG14,1)</f>
        <v>0</v>
      </c>
      <c r="BI14" s="36">
        <f>BH14*B14</f>
        <v>0</v>
      </c>
      <c r="BJ14" s="116"/>
      <c r="BK14" s="33">
        <v>24</v>
      </c>
      <c r="BL14" s="13">
        <f>BK14/$B$18</f>
        <v>0.8571428571428571</v>
      </c>
      <c r="BM14" s="55">
        <f>CEILING(BL14,1)</f>
        <v>1</v>
      </c>
      <c r="BN14" s="36">
        <f>BM14*B14</f>
        <v>34.6</v>
      </c>
      <c r="BO14" s="116"/>
      <c r="BP14" s="33">
        <v>0</v>
      </c>
      <c r="BQ14" s="13">
        <f>BP14/$B$18</f>
        <v>0</v>
      </c>
      <c r="BR14" s="55">
        <f>CEILING(BQ14,1)</f>
        <v>0</v>
      </c>
      <c r="BS14" s="36">
        <f>BR14*B14</f>
        <v>0</v>
      </c>
      <c r="BT14" s="116"/>
      <c r="BU14" s="32">
        <v>71</v>
      </c>
      <c r="BV14" s="13">
        <f>BU14/$B$18</f>
        <v>2.5357142857142856</v>
      </c>
      <c r="BW14" s="55">
        <f>CEILING(BV14,1)</f>
        <v>3</v>
      </c>
      <c r="BX14" s="36">
        <f>BW14*B14</f>
        <v>103.80000000000001</v>
      </c>
      <c r="BY14" s="116"/>
      <c r="BZ14" s="33">
        <v>0</v>
      </c>
      <c r="CA14" s="13">
        <f>BZ14/$B$18</f>
        <v>0</v>
      </c>
      <c r="CB14" s="55">
        <f>CEILING(CA14,1)</f>
        <v>0</v>
      </c>
      <c r="CC14" s="36">
        <f>CB14*B14</f>
        <v>0</v>
      </c>
      <c r="CD14" s="116"/>
      <c r="CE14" s="33"/>
      <c r="CF14" s="13">
        <f>CE14/$B$18</f>
        <v>0</v>
      </c>
      <c r="CG14" s="55">
        <f>CEILING(CF14,1)</f>
        <v>0</v>
      </c>
      <c r="CH14" s="36">
        <f>CG14*B14</f>
        <v>0</v>
      </c>
      <c r="CI14" s="116"/>
      <c r="CJ14" s="33">
        <v>0</v>
      </c>
      <c r="CK14" s="13">
        <f>CJ14/$B$18</f>
        <v>0</v>
      </c>
      <c r="CL14" s="55">
        <f>CEILING(CK14,1)</f>
        <v>0</v>
      </c>
      <c r="CM14" s="36">
        <f>CL14*B14</f>
        <v>0</v>
      </c>
      <c r="CN14" s="116"/>
      <c r="CO14" s="33">
        <v>35</v>
      </c>
      <c r="CP14" s="13">
        <f>CO14/$B$18</f>
        <v>1.25</v>
      </c>
      <c r="CQ14" s="55">
        <f>CEILING(CP14,1)</f>
        <v>2</v>
      </c>
      <c r="CR14" s="36">
        <f>CQ14*B14</f>
        <v>69.2</v>
      </c>
      <c r="CS14" s="116"/>
      <c r="CT14" s="33">
        <v>31</v>
      </c>
      <c r="CU14" s="13">
        <f>CT14/$B$18</f>
        <v>1.1071428571428572</v>
      </c>
      <c r="CV14" s="55">
        <f>CEILING(CU14,1)</f>
        <v>2</v>
      </c>
      <c r="CW14" s="36">
        <f>CV14*B14</f>
        <v>69.2</v>
      </c>
      <c r="CX14" s="116"/>
      <c r="CY14" s="33">
        <v>0</v>
      </c>
      <c r="CZ14" s="13">
        <f>CY14/$B$18</f>
        <v>0</v>
      </c>
      <c r="DA14" s="55">
        <f>CEILING(CZ14,1)</f>
        <v>0</v>
      </c>
      <c r="DB14" s="36">
        <f>DA14*B14</f>
        <v>0</v>
      </c>
      <c r="DC14" s="116"/>
      <c r="DD14" s="32">
        <f>CY14+CT14+CO14+CJ14+CE14+BZ14+BU14+BP14+BK14+BF14+BA14+AV14+AQ14+AL14+AG14+AB14+W14+R14+M14+H14+C14</f>
        <v>397</v>
      </c>
      <c r="DE14" s="13"/>
      <c r="DF14" s="43">
        <f t="shared" si="61"/>
        <v>19</v>
      </c>
      <c r="DG14" s="41">
        <f t="shared" si="61"/>
        <v>657.40000000000009</v>
      </c>
      <c r="DH14" s="121"/>
      <c r="DJ14" s="63">
        <v>411</v>
      </c>
      <c r="DK14" s="63">
        <f>DD14-DJ14</f>
        <v>-14</v>
      </c>
    </row>
    <row r="15" spans="1:119" x14ac:dyDescent="0.2">
      <c r="A15" s="2" t="s">
        <v>8</v>
      </c>
      <c r="B15" s="13">
        <f>31+(7.2/2)</f>
        <v>34.6</v>
      </c>
      <c r="C15" s="33">
        <v>0</v>
      </c>
      <c r="D15" s="13">
        <f>C15/$B$18</f>
        <v>0</v>
      </c>
      <c r="E15" s="55">
        <f>CEILING(D15,1)</f>
        <v>0</v>
      </c>
      <c r="F15" s="36">
        <f>E15*B15</f>
        <v>0</v>
      </c>
      <c r="G15" s="116"/>
      <c r="H15" s="33">
        <v>0</v>
      </c>
      <c r="I15" s="13">
        <f>H15/$B$18</f>
        <v>0</v>
      </c>
      <c r="J15" s="55">
        <f>CEILING(I15,1)</f>
        <v>0</v>
      </c>
      <c r="K15" s="36">
        <f>J15*B15</f>
        <v>0</v>
      </c>
      <c r="L15" s="116"/>
      <c r="M15" s="33">
        <v>0</v>
      </c>
      <c r="N15" s="13">
        <f>M15/$B$18</f>
        <v>0</v>
      </c>
      <c r="O15" s="55">
        <f>CEILING(N15,1)</f>
        <v>0</v>
      </c>
      <c r="P15" s="36">
        <f>O15*B15</f>
        <v>0</v>
      </c>
      <c r="Q15" s="116"/>
      <c r="R15" s="33">
        <v>0</v>
      </c>
      <c r="S15" s="13">
        <f>R15/$B$18</f>
        <v>0</v>
      </c>
      <c r="T15" s="55">
        <f>CEILING(S15,1)</f>
        <v>0</v>
      </c>
      <c r="U15" s="36">
        <f>T15*B15</f>
        <v>0</v>
      </c>
      <c r="V15" s="116"/>
      <c r="W15" s="33">
        <v>0</v>
      </c>
      <c r="X15" s="13">
        <f>W15/$B$18</f>
        <v>0</v>
      </c>
      <c r="Y15" s="55">
        <f>CEILING(X15,1)</f>
        <v>0</v>
      </c>
      <c r="Z15" s="36">
        <f>Y15*B15</f>
        <v>0</v>
      </c>
      <c r="AA15" s="116"/>
      <c r="AB15" s="33">
        <v>0</v>
      </c>
      <c r="AC15" s="13">
        <f>AB15/$B$18</f>
        <v>0</v>
      </c>
      <c r="AD15" s="55">
        <f>CEILING(AC15,1)</f>
        <v>0</v>
      </c>
      <c r="AE15" s="36">
        <f>AD15*B15</f>
        <v>0</v>
      </c>
      <c r="AF15" s="116"/>
      <c r="AG15" s="33">
        <v>0</v>
      </c>
      <c r="AH15" s="13">
        <f>AG15/$B$18</f>
        <v>0</v>
      </c>
      <c r="AI15" s="55">
        <f>CEILING(AH15,1)</f>
        <v>0</v>
      </c>
      <c r="AJ15" s="36">
        <f>AI15*B15</f>
        <v>0</v>
      </c>
      <c r="AK15" s="116"/>
      <c r="AL15" s="33">
        <v>0</v>
      </c>
      <c r="AM15" s="13">
        <f>AL15/$B$18</f>
        <v>0</v>
      </c>
      <c r="AN15" s="55">
        <f>CEILING(AM15,1)</f>
        <v>0</v>
      </c>
      <c r="AO15" s="36">
        <f>AN15*B15</f>
        <v>0</v>
      </c>
      <c r="AP15" s="116"/>
      <c r="AQ15" s="33">
        <v>0</v>
      </c>
      <c r="AR15" s="13">
        <f>AQ15/$B$18</f>
        <v>0</v>
      </c>
      <c r="AS15" s="55">
        <f>CEILING(AR15,1)</f>
        <v>0</v>
      </c>
      <c r="AT15" s="36">
        <f>AS15*B15</f>
        <v>0</v>
      </c>
      <c r="AU15" s="116"/>
      <c r="AV15" s="33">
        <v>0</v>
      </c>
      <c r="AW15" s="13">
        <f>AV15/$B$18</f>
        <v>0</v>
      </c>
      <c r="AX15" s="55">
        <f>CEILING(AW15,1)</f>
        <v>0</v>
      </c>
      <c r="AY15" s="36">
        <f>AX15*B15</f>
        <v>0</v>
      </c>
      <c r="AZ15" s="116"/>
      <c r="BA15" s="33">
        <v>0</v>
      </c>
      <c r="BB15" s="13">
        <f>BA15/$B$18</f>
        <v>0</v>
      </c>
      <c r="BC15" s="55">
        <f>CEILING(BB15,1)</f>
        <v>0</v>
      </c>
      <c r="BD15" s="36">
        <f>BC15*B15</f>
        <v>0</v>
      </c>
      <c r="BE15" s="116"/>
      <c r="BF15" s="33">
        <v>0</v>
      </c>
      <c r="BG15" s="13">
        <f>BF15/$B$18</f>
        <v>0</v>
      </c>
      <c r="BH15" s="55">
        <f>CEILING(BG15,1)</f>
        <v>0</v>
      </c>
      <c r="BI15" s="36">
        <f>BH15*B15</f>
        <v>0</v>
      </c>
      <c r="BJ15" s="116"/>
      <c r="BK15" s="33">
        <v>0</v>
      </c>
      <c r="BL15" s="13">
        <f>BK15/$B$18</f>
        <v>0</v>
      </c>
      <c r="BM15" s="55">
        <f>CEILING(BL15,1)</f>
        <v>0</v>
      </c>
      <c r="BN15" s="36">
        <f>BM15*B15</f>
        <v>0</v>
      </c>
      <c r="BO15" s="116"/>
      <c r="BP15" s="33">
        <v>0</v>
      </c>
      <c r="BQ15" s="13">
        <f>BP15/$B$18</f>
        <v>0</v>
      </c>
      <c r="BR15" s="55">
        <f>CEILING(BQ15,1)</f>
        <v>0</v>
      </c>
      <c r="BS15" s="36">
        <f>BR15*B15</f>
        <v>0</v>
      </c>
      <c r="BT15" s="116"/>
      <c r="BU15" s="33">
        <v>0</v>
      </c>
      <c r="BV15" s="13">
        <f>BU15/$B$18</f>
        <v>0</v>
      </c>
      <c r="BW15" s="55">
        <f>CEILING(BV15,1)</f>
        <v>0</v>
      </c>
      <c r="BX15" s="36">
        <f>BW15*B15</f>
        <v>0</v>
      </c>
      <c r="BY15" s="116"/>
      <c r="BZ15" s="33">
        <v>198</v>
      </c>
      <c r="CA15" s="13">
        <f>BZ15/$B$18</f>
        <v>7.0714285714285712</v>
      </c>
      <c r="CB15" s="55">
        <f>CEILING(CA15,1)</f>
        <v>8</v>
      </c>
      <c r="CC15" s="36">
        <f>CB15*B15</f>
        <v>276.8</v>
      </c>
      <c r="CD15" s="116"/>
      <c r="CE15" s="33">
        <v>0</v>
      </c>
      <c r="CF15" s="13">
        <f>CE15/$B$18</f>
        <v>0</v>
      </c>
      <c r="CG15" s="55">
        <f>CEILING(CF15,1)</f>
        <v>0</v>
      </c>
      <c r="CH15" s="36">
        <f>CG15*B15</f>
        <v>0</v>
      </c>
      <c r="CI15" s="116"/>
      <c r="CJ15" s="33">
        <v>0</v>
      </c>
      <c r="CK15" s="13">
        <f>CJ15/$B$18</f>
        <v>0</v>
      </c>
      <c r="CL15" s="55">
        <f>CEILING(CK15,1)</f>
        <v>0</v>
      </c>
      <c r="CM15" s="36">
        <f>CL15*B15</f>
        <v>0</v>
      </c>
      <c r="CN15" s="116"/>
      <c r="CO15" s="33">
        <v>0</v>
      </c>
      <c r="CP15" s="13">
        <f>CO15/$B$18</f>
        <v>0</v>
      </c>
      <c r="CQ15" s="55">
        <f>CEILING(CP15,1)</f>
        <v>0</v>
      </c>
      <c r="CR15" s="36">
        <f>CQ15*B15</f>
        <v>0</v>
      </c>
      <c r="CS15" s="116"/>
      <c r="CT15" s="33">
        <v>0</v>
      </c>
      <c r="CU15" s="13">
        <f>CT15/$B$18</f>
        <v>0</v>
      </c>
      <c r="CV15" s="55">
        <f>CEILING(CU15,1)</f>
        <v>0</v>
      </c>
      <c r="CW15" s="36">
        <f>CV15*B15</f>
        <v>0</v>
      </c>
      <c r="CX15" s="116"/>
      <c r="CY15" s="33">
        <v>0</v>
      </c>
      <c r="CZ15" s="13">
        <f>CY15/$B$18</f>
        <v>0</v>
      </c>
      <c r="DA15" s="55">
        <f>CEILING(CZ15,1)</f>
        <v>0</v>
      </c>
      <c r="DB15" s="36">
        <f>DA15*B15</f>
        <v>0</v>
      </c>
      <c r="DC15" s="116"/>
      <c r="DD15" s="32">
        <f>CY15+CT15+CO15+CJ15+CE15+BZ15+BU15+BP15+BK15+BF15+BA15+AV15+AQ15+AL15+AG15+AB15+W15+R15+M15+H15+C15</f>
        <v>198</v>
      </c>
      <c r="DE15" s="13"/>
      <c r="DF15" s="62">
        <f t="shared" si="61"/>
        <v>8</v>
      </c>
      <c r="DG15" s="42">
        <f t="shared" si="61"/>
        <v>276.8</v>
      </c>
      <c r="DH15" s="121"/>
      <c r="DJ15" s="63">
        <v>231</v>
      </c>
      <c r="DK15" s="63">
        <f>DD15-DJ15</f>
        <v>-33</v>
      </c>
      <c r="DM15" s="63" t="s">
        <v>47</v>
      </c>
      <c r="DO15" s="63">
        <v>70</v>
      </c>
    </row>
    <row r="16" spans="1:119" ht="13.5" thickBot="1" x14ac:dyDescent="0.25">
      <c r="A16" s="4" t="s">
        <v>55</v>
      </c>
      <c r="B16" s="14"/>
      <c r="C16" s="10">
        <f>SUM(C12:C15)</f>
        <v>162</v>
      </c>
      <c r="D16" s="14"/>
      <c r="E16" s="56">
        <f t="shared" ref="E16:F16" si="62">SUM(E12:E15)</f>
        <v>7</v>
      </c>
      <c r="F16" s="31">
        <f t="shared" si="62"/>
        <v>244.7</v>
      </c>
      <c r="G16" s="118"/>
      <c r="H16" s="10">
        <f>SUM(H12:H15)</f>
        <v>0</v>
      </c>
      <c r="I16" s="14"/>
      <c r="J16" s="56">
        <f t="shared" ref="J16:K16" si="63">SUM(J12:J15)</f>
        <v>0</v>
      </c>
      <c r="K16" s="31">
        <f t="shared" si="63"/>
        <v>0</v>
      </c>
      <c r="L16" s="118"/>
      <c r="M16" s="10">
        <f>SUM(M12:M15)</f>
        <v>70</v>
      </c>
      <c r="N16" s="14"/>
      <c r="O16" s="56">
        <f t="shared" ref="O16" si="64">SUM(O12:O15)</f>
        <v>3</v>
      </c>
      <c r="P16" s="31">
        <f>SUM(P12:P15)</f>
        <v>104.80000000000001</v>
      </c>
      <c r="Q16" s="118"/>
      <c r="R16" s="10">
        <f>SUM(R12:R15)</f>
        <v>0</v>
      </c>
      <c r="S16" s="14"/>
      <c r="T16" s="56">
        <f t="shared" ref="T16:U16" si="65">SUM(T12:T15)</f>
        <v>0</v>
      </c>
      <c r="U16" s="31">
        <f t="shared" si="65"/>
        <v>0</v>
      </c>
      <c r="V16" s="118"/>
      <c r="W16" s="10">
        <f>SUM(W12:W15)</f>
        <v>168</v>
      </c>
      <c r="X16" s="14"/>
      <c r="Y16" s="56">
        <f t="shared" ref="Y16:Z16" si="66">SUM(Y12:Y15)</f>
        <v>8</v>
      </c>
      <c r="Z16" s="31">
        <f t="shared" si="66"/>
        <v>279.8</v>
      </c>
      <c r="AA16" s="118"/>
      <c r="AB16" s="10">
        <f>SUM(AB12:AB15)</f>
        <v>183</v>
      </c>
      <c r="AC16" s="14"/>
      <c r="AD16" s="56">
        <f t="shared" ref="AD16:AE16" si="67">SUM(AD12:AD15)</f>
        <v>8</v>
      </c>
      <c r="AE16" s="31">
        <f t="shared" si="67"/>
        <v>279.8</v>
      </c>
      <c r="AF16" s="118"/>
      <c r="AG16" s="10">
        <f>SUM(AG12:AG15)</f>
        <v>0</v>
      </c>
      <c r="AH16" s="14"/>
      <c r="AI16" s="56">
        <f t="shared" ref="AI16:AJ16" si="68">SUM(AI12:AI15)</f>
        <v>0</v>
      </c>
      <c r="AJ16" s="31">
        <f t="shared" si="68"/>
        <v>0</v>
      </c>
      <c r="AK16" s="118"/>
      <c r="AL16" s="10">
        <f>SUM(AL12:AL15)</f>
        <v>0</v>
      </c>
      <c r="AM16" s="14"/>
      <c r="AN16" s="56">
        <f t="shared" ref="AN16:AO16" si="69">SUM(AN12:AN15)</f>
        <v>0</v>
      </c>
      <c r="AO16" s="31">
        <f t="shared" si="69"/>
        <v>0</v>
      </c>
      <c r="AP16" s="118"/>
      <c r="AQ16" s="10">
        <f>SUM(AQ12:AQ15)</f>
        <v>0</v>
      </c>
      <c r="AR16" s="14"/>
      <c r="AS16" s="56">
        <f t="shared" ref="AS16:AT16" si="70">SUM(AS12:AS15)</f>
        <v>0</v>
      </c>
      <c r="AT16" s="31">
        <f t="shared" si="70"/>
        <v>0</v>
      </c>
      <c r="AU16" s="118"/>
      <c r="AV16" s="10">
        <f>SUM(AV12:AV15)</f>
        <v>139</v>
      </c>
      <c r="AW16" s="14"/>
      <c r="AX16" s="56">
        <f t="shared" ref="AX16:AY16" si="71">SUM(AX12:AX15)</f>
        <v>6</v>
      </c>
      <c r="AY16" s="31">
        <f t="shared" si="71"/>
        <v>209.60000000000002</v>
      </c>
      <c r="AZ16" s="118"/>
      <c r="BA16" s="10">
        <f>SUM(BA12:BA15)</f>
        <v>192</v>
      </c>
      <c r="BB16" s="14"/>
      <c r="BC16" s="56">
        <f t="shared" ref="BC16:BD16" si="72">SUM(BC12:BC15)</f>
        <v>8</v>
      </c>
      <c r="BD16" s="31">
        <f t="shared" si="72"/>
        <v>279.8</v>
      </c>
      <c r="BE16" s="118"/>
      <c r="BF16" s="10">
        <f>SUM(BF12:BF15)</f>
        <v>0</v>
      </c>
      <c r="BG16" s="14"/>
      <c r="BH16" s="56">
        <f t="shared" ref="BH16:BI16" si="73">SUM(BH12:BH15)</f>
        <v>0</v>
      </c>
      <c r="BI16" s="31">
        <f t="shared" si="73"/>
        <v>0</v>
      </c>
      <c r="BJ16" s="118"/>
      <c r="BK16" s="10">
        <f>SUM(BK12:BK15)</f>
        <v>118</v>
      </c>
      <c r="BL16" s="14"/>
      <c r="BM16" s="56">
        <f t="shared" ref="BM16:BN16" si="74">SUM(BM12:BM15)</f>
        <v>5</v>
      </c>
      <c r="BN16" s="31">
        <f t="shared" si="74"/>
        <v>175</v>
      </c>
      <c r="BO16" s="118"/>
      <c r="BP16" s="10">
        <f>SUM(BP12:BP15)</f>
        <v>0</v>
      </c>
      <c r="BQ16" s="14"/>
      <c r="BR16" s="56">
        <f t="shared" ref="BR16:BS16" si="75">SUM(BR12:BR15)</f>
        <v>0</v>
      </c>
      <c r="BS16" s="31">
        <f t="shared" si="75"/>
        <v>0</v>
      </c>
      <c r="BT16" s="118"/>
      <c r="BU16" s="10">
        <f>SUM(BU12:BU15)</f>
        <v>267</v>
      </c>
      <c r="BV16" s="14"/>
      <c r="BW16" s="56">
        <f t="shared" ref="BW16:BX16" si="76">SUM(BW12:BW15)</f>
        <v>11</v>
      </c>
      <c r="BX16" s="31">
        <f t="shared" si="76"/>
        <v>384.6</v>
      </c>
      <c r="BY16" s="118"/>
      <c r="BZ16" s="10">
        <f>SUM(BZ12:BZ15)</f>
        <v>198</v>
      </c>
      <c r="CA16" s="14"/>
      <c r="CB16" s="56">
        <f t="shared" ref="CB16:CC16" si="77">SUM(CB12:CB15)</f>
        <v>8</v>
      </c>
      <c r="CC16" s="31">
        <f t="shared" si="77"/>
        <v>276.8</v>
      </c>
      <c r="CD16" s="118"/>
      <c r="CE16" s="10">
        <f>SUM(CE12:CE15)</f>
        <v>0</v>
      </c>
      <c r="CF16" s="14"/>
      <c r="CG16" s="56">
        <f t="shared" ref="CG16:CH16" si="78">SUM(CG12:CG15)</f>
        <v>0</v>
      </c>
      <c r="CH16" s="31">
        <f t="shared" si="78"/>
        <v>0</v>
      </c>
      <c r="CI16" s="118"/>
      <c r="CJ16" s="10">
        <f>SUM(CJ12:CJ15)</f>
        <v>0</v>
      </c>
      <c r="CK16" s="14"/>
      <c r="CL16" s="56">
        <f t="shared" ref="CL16:CM16" si="79">SUM(CL12:CL15)</f>
        <v>0</v>
      </c>
      <c r="CM16" s="31">
        <f t="shared" si="79"/>
        <v>0</v>
      </c>
      <c r="CN16" s="118"/>
      <c r="CO16" s="10">
        <f>SUM(CO12:CO15)</f>
        <v>106</v>
      </c>
      <c r="CP16" s="14"/>
      <c r="CQ16" s="56">
        <f t="shared" ref="CQ16:CR16" si="80">SUM(CQ12:CQ15)</f>
        <v>6</v>
      </c>
      <c r="CR16" s="31">
        <f t="shared" si="80"/>
        <v>209.60000000000002</v>
      </c>
      <c r="CS16" s="118"/>
      <c r="CT16" s="10">
        <f>SUM(CT12:CT15)</f>
        <v>192</v>
      </c>
      <c r="CU16" s="14"/>
      <c r="CV16" s="56">
        <f t="shared" ref="CV16:CW16" si="81">SUM(CV12:CV15)</f>
        <v>9</v>
      </c>
      <c r="CW16" s="31">
        <f t="shared" si="81"/>
        <v>314.90000000000003</v>
      </c>
      <c r="CX16" s="118"/>
      <c r="CY16" s="10">
        <f>SUM(CY12:CY15)</f>
        <v>0</v>
      </c>
      <c r="CZ16" s="14"/>
      <c r="DA16" s="56">
        <f t="shared" ref="DA16:DB16" si="82">SUM(DA12:DA15)</f>
        <v>0</v>
      </c>
      <c r="DB16" s="31">
        <f t="shared" si="82"/>
        <v>0</v>
      </c>
      <c r="DC16" s="118"/>
      <c r="DD16" s="10">
        <f>SUM(DD12:DD15)</f>
        <v>1795</v>
      </c>
      <c r="DE16" s="14"/>
      <c r="DF16" s="56">
        <f t="shared" ref="DF16:DG16" si="83">SUM(DF12:DF15)</f>
        <v>79</v>
      </c>
      <c r="DG16" s="31">
        <f t="shared" si="83"/>
        <v>2759.4000000000005</v>
      </c>
      <c r="DH16" s="118"/>
      <c r="DJ16" s="63">
        <f>SUM(DJ13:DJ15)</f>
        <v>1308</v>
      </c>
      <c r="DK16" s="63">
        <f>SUM(DK13:DK15)</f>
        <v>-121</v>
      </c>
      <c r="DM16" s="63" t="s">
        <v>48</v>
      </c>
      <c r="DO16" s="63">
        <v>46</v>
      </c>
    </row>
    <row r="17" spans="1:121" ht="13.5" thickBot="1" x14ac:dyDescent="0.25">
      <c r="A17" s="1" t="s">
        <v>9</v>
      </c>
      <c r="B17" s="15"/>
      <c r="C17" s="5">
        <f>C16+C11</f>
        <v>303</v>
      </c>
      <c r="D17" s="15"/>
      <c r="E17" s="57">
        <f>E16+E11</f>
        <v>14</v>
      </c>
      <c r="F17" s="15">
        <f>F16+F11</f>
        <v>460.625</v>
      </c>
      <c r="G17" s="119"/>
      <c r="H17" s="5">
        <f>H16+H11</f>
        <v>152</v>
      </c>
      <c r="I17" s="15"/>
      <c r="J17" s="57">
        <f>J16+J11</f>
        <v>7</v>
      </c>
      <c r="K17" s="15">
        <f>K16+K11</f>
        <v>215.92500000000001</v>
      </c>
      <c r="L17" s="18"/>
      <c r="M17" s="5">
        <f>M16+M11</f>
        <v>194</v>
      </c>
      <c r="N17" s="15"/>
      <c r="O17" s="57">
        <f>O16+O11</f>
        <v>9</v>
      </c>
      <c r="P17" s="15">
        <f>P16+P11</f>
        <v>291.875</v>
      </c>
      <c r="Q17" s="119"/>
      <c r="R17" s="5">
        <f>R16+R11</f>
        <v>92</v>
      </c>
      <c r="S17" s="15"/>
      <c r="T17" s="57">
        <f>T16+T11</f>
        <v>4</v>
      </c>
      <c r="U17" s="15">
        <f>U16+U11</f>
        <v>124.2</v>
      </c>
      <c r="V17" s="119"/>
      <c r="W17" s="5">
        <f>W16+W11</f>
        <v>536</v>
      </c>
      <c r="X17" s="15"/>
      <c r="Y17" s="57">
        <f>Y16+Y11</f>
        <v>24</v>
      </c>
      <c r="Z17" s="15">
        <f>Z16+Z11</f>
        <v>773.5</v>
      </c>
      <c r="AA17" s="18"/>
      <c r="AB17" s="5">
        <f>AB16+AB11</f>
        <v>688</v>
      </c>
      <c r="AC17" s="15"/>
      <c r="AD17" s="57">
        <f>AD16+AD11</f>
        <v>29</v>
      </c>
      <c r="AE17" s="15">
        <f>AE16+AE11</f>
        <v>927.57500000000005</v>
      </c>
      <c r="AF17" s="18"/>
      <c r="AG17" s="5">
        <f>AG16+AG11</f>
        <v>99</v>
      </c>
      <c r="AH17" s="15"/>
      <c r="AI17" s="57">
        <f>AI16+AI11</f>
        <v>5</v>
      </c>
      <c r="AJ17" s="15">
        <f>AJ16+AJ11</f>
        <v>157.69999999999999</v>
      </c>
      <c r="AK17" s="18"/>
      <c r="AL17" s="5">
        <f>AL16+AL11</f>
        <v>118</v>
      </c>
      <c r="AM17" s="15"/>
      <c r="AN17" s="57">
        <f>AN16+AN11</f>
        <v>7</v>
      </c>
      <c r="AO17" s="15">
        <f>AO16+AO11</f>
        <v>215.92500000000001</v>
      </c>
      <c r="AP17" s="18"/>
      <c r="AQ17" s="5">
        <f>AQ16+AQ11</f>
        <v>103</v>
      </c>
      <c r="AR17" s="15"/>
      <c r="AS17" s="57">
        <f>AS16+AS11</f>
        <v>5</v>
      </c>
      <c r="AT17" s="15">
        <f>AT16+AT11</f>
        <v>157.69999999999999</v>
      </c>
      <c r="AU17" s="18"/>
      <c r="AV17" s="5">
        <f>AV16+AV11</f>
        <v>476</v>
      </c>
      <c r="AW17" s="15"/>
      <c r="AX17" s="57">
        <f>AX16+AX11</f>
        <v>20</v>
      </c>
      <c r="AY17" s="15">
        <f>AY16+AY11</f>
        <v>641.45000000000005</v>
      </c>
      <c r="AZ17" s="119"/>
      <c r="BA17" s="5">
        <f>BA16+BA11</f>
        <v>354</v>
      </c>
      <c r="BB17" s="15"/>
      <c r="BC17" s="57">
        <f>BC16+BC11</f>
        <v>15</v>
      </c>
      <c r="BD17" s="15">
        <f>BD16+BD11</f>
        <v>495.72500000000002</v>
      </c>
      <c r="BE17" s="18"/>
      <c r="BF17" s="5">
        <f>BF16+BF11</f>
        <v>124</v>
      </c>
      <c r="BG17" s="15"/>
      <c r="BH17" s="57">
        <f>BH16+BH11</f>
        <v>7</v>
      </c>
      <c r="BI17" s="15">
        <f>BI16+BI11</f>
        <v>215.92500000000001</v>
      </c>
      <c r="BJ17" s="18"/>
      <c r="BK17" s="5">
        <f>BK16+BK11</f>
        <v>258</v>
      </c>
      <c r="BL17" s="15"/>
      <c r="BM17" s="57">
        <f>BM16+BM11</f>
        <v>12</v>
      </c>
      <c r="BN17" s="15">
        <f>BN16+BN11</f>
        <v>390.92500000000001</v>
      </c>
      <c r="BO17" s="18"/>
      <c r="BP17" s="5">
        <f>BP16+BP11</f>
        <v>157</v>
      </c>
      <c r="BQ17" s="15"/>
      <c r="BR17" s="57">
        <f>BR16+BR11</f>
        <v>8</v>
      </c>
      <c r="BS17" s="15">
        <f>BS16+BS11</f>
        <v>244.77500000000001</v>
      </c>
      <c r="BT17" s="18"/>
      <c r="BU17" s="5">
        <f>BU16+BU11</f>
        <v>488</v>
      </c>
      <c r="BV17" s="15"/>
      <c r="BW17" s="57">
        <f>BW16+BW11</f>
        <v>22</v>
      </c>
      <c r="BX17" s="15">
        <f>BX16+BX11</f>
        <v>724.72500000000002</v>
      </c>
      <c r="BY17" s="119"/>
      <c r="BZ17" s="5">
        <f>BZ16+BZ11</f>
        <v>198</v>
      </c>
      <c r="CA17" s="15"/>
      <c r="CB17" s="57">
        <f>CB16+CB11</f>
        <v>8</v>
      </c>
      <c r="CC17" s="15">
        <f>CC16+CC11</f>
        <v>276.8</v>
      </c>
      <c r="CD17" s="18"/>
      <c r="CE17" s="5">
        <f>CE16+CE11</f>
        <v>116</v>
      </c>
      <c r="CF17" s="15"/>
      <c r="CG17" s="57">
        <f>CG16+CG11</f>
        <v>6</v>
      </c>
      <c r="CH17" s="15">
        <f>CH16+CH11</f>
        <v>182.92500000000001</v>
      </c>
      <c r="CI17" s="119"/>
      <c r="CJ17" s="5">
        <f>CJ16+CJ11</f>
        <v>118</v>
      </c>
      <c r="CK17" s="15"/>
      <c r="CL17" s="57">
        <f>CL16+CL11</f>
        <v>6</v>
      </c>
      <c r="CM17" s="15">
        <f>CM16+CM11</f>
        <v>187.07499999999999</v>
      </c>
      <c r="CN17" s="119"/>
      <c r="CO17" s="5">
        <f>CO16+CO11</f>
        <v>263</v>
      </c>
      <c r="CP17" s="15"/>
      <c r="CQ17" s="57">
        <f>CQ16+CQ11</f>
        <v>14</v>
      </c>
      <c r="CR17" s="15">
        <f>CR16+CR11</f>
        <v>454.875</v>
      </c>
      <c r="CS17" s="18"/>
      <c r="CT17" s="5">
        <f>CT16+CT11</f>
        <v>624</v>
      </c>
      <c r="CU17" s="15"/>
      <c r="CV17" s="57">
        <f>CV16+CV11</f>
        <v>28</v>
      </c>
      <c r="CW17" s="15">
        <f>CW16+CW11</f>
        <v>900.32500000000005</v>
      </c>
      <c r="CX17" s="18"/>
      <c r="CY17" s="5">
        <f>CY16+CY11</f>
        <v>134</v>
      </c>
      <c r="CZ17" s="15"/>
      <c r="DA17" s="57">
        <f>DA16+DA11</f>
        <v>7</v>
      </c>
      <c r="DB17" s="15">
        <f>DB16+DB11</f>
        <v>215.92500000000001</v>
      </c>
      <c r="DC17" s="119"/>
      <c r="DD17" s="5">
        <f>DD16+DD11</f>
        <v>5595</v>
      </c>
      <c r="DE17" s="15"/>
      <c r="DF17" s="28">
        <f>DF16+DF11</f>
        <v>257</v>
      </c>
      <c r="DG17" s="15">
        <f>DG16+DG11</f>
        <v>8256.4750000000022</v>
      </c>
      <c r="DH17" s="119"/>
      <c r="DJ17" s="63">
        <f>DJ11+DJ16</f>
        <v>5993</v>
      </c>
      <c r="DK17" s="63">
        <f>DD17-DJ17</f>
        <v>-398</v>
      </c>
      <c r="DO17" s="49">
        <f>SUM(DO15:DO16)</f>
        <v>116</v>
      </c>
      <c r="DQ17" s="63">
        <f>DK17+DO17</f>
        <v>-282</v>
      </c>
    </row>
    <row r="18" spans="1:121" ht="13.5" thickBot="1" x14ac:dyDescent="0.25">
      <c r="A18" s="3" t="s">
        <v>13</v>
      </c>
      <c r="B18" s="50">
        <v>28</v>
      </c>
      <c r="E18" s="63">
        <f>C17/E17</f>
        <v>21.642857142857142</v>
      </c>
      <c r="J18" s="63">
        <f>H17/J17</f>
        <v>21.714285714285715</v>
      </c>
      <c r="O18" s="63">
        <f>M17/O17</f>
        <v>21.555555555555557</v>
      </c>
      <c r="T18" s="63">
        <f>R17/T17</f>
        <v>23</v>
      </c>
      <c r="Y18" s="63">
        <f>W17/Y17</f>
        <v>22.333333333333332</v>
      </c>
      <c r="AD18" s="63">
        <f>AB17/AD17</f>
        <v>23.724137931034484</v>
      </c>
      <c r="AI18" s="63">
        <f>AG17/AI17</f>
        <v>19.8</v>
      </c>
      <c r="AN18" s="63">
        <f>AL17/AN17</f>
        <v>16.857142857142858</v>
      </c>
      <c r="AS18" s="63">
        <f>AQ17/AS17</f>
        <v>20.6</v>
      </c>
      <c r="AX18" s="63">
        <f>AV17/AX17</f>
        <v>23.8</v>
      </c>
      <c r="BC18" s="63">
        <f>BA17/BC17</f>
        <v>23.6</v>
      </c>
      <c r="BH18" s="63">
        <f>BF17/BH17</f>
        <v>17.714285714285715</v>
      </c>
      <c r="BM18" s="63">
        <f>BK17/BM17</f>
        <v>21.5</v>
      </c>
      <c r="BR18" s="63">
        <f>BP17/BR17</f>
        <v>19.625</v>
      </c>
      <c r="BW18" s="63">
        <f>BU17/BW17</f>
        <v>22.181818181818183</v>
      </c>
      <c r="CB18" s="63">
        <f>BZ17/CB17</f>
        <v>24.75</v>
      </c>
      <c r="CG18" s="63">
        <f>CE17/CG17</f>
        <v>19.333333333333332</v>
      </c>
      <c r="CL18" s="63">
        <f>CJ17/CL17</f>
        <v>19.666666666666668</v>
      </c>
      <c r="CQ18" s="63">
        <f>CO17/CQ17</f>
        <v>18.785714285714285</v>
      </c>
      <c r="CV18" s="63">
        <f>CT17/CV17</f>
        <v>22.285714285714285</v>
      </c>
      <c r="DA18" s="63">
        <f>CY17/DA17</f>
        <v>19.142857142857142</v>
      </c>
      <c r="DF18" s="63">
        <f>DD17/DF17</f>
        <v>21.770428015564203</v>
      </c>
    </row>
    <row r="19" spans="1:121" ht="11.25" customHeight="1" thickTop="1" thickBot="1" x14ac:dyDescent="0.25">
      <c r="A19" s="52" t="s">
        <v>23</v>
      </c>
      <c r="B19" s="51">
        <v>26.66</v>
      </c>
      <c r="DD19" s="53"/>
    </row>
    <row r="20" spans="1:121" ht="4.5" customHeight="1" thickTop="1" thickBot="1" x14ac:dyDescent="0.25"/>
    <row r="21" spans="1:121" x14ac:dyDescent="0.2">
      <c r="C21" s="20"/>
      <c r="D21" s="21"/>
      <c r="E21" s="21"/>
      <c r="F21" s="21"/>
      <c r="G21" s="24" t="s">
        <v>20</v>
      </c>
      <c r="H21" s="20"/>
      <c r="I21" s="21"/>
      <c r="J21" s="21"/>
      <c r="K21" s="21"/>
      <c r="L21" s="24" t="s">
        <v>20</v>
      </c>
      <c r="M21" s="20"/>
      <c r="N21" s="21"/>
      <c r="O21" s="21"/>
      <c r="P21" s="21"/>
      <c r="Q21" s="24" t="s">
        <v>20</v>
      </c>
      <c r="R21" s="20"/>
      <c r="S21" s="21"/>
      <c r="T21" s="21"/>
      <c r="U21" s="21"/>
      <c r="V21" s="24" t="s">
        <v>20</v>
      </c>
      <c r="W21" s="20"/>
      <c r="X21" s="21"/>
      <c r="Y21" s="21"/>
      <c r="Z21" s="21"/>
      <c r="AA21" s="24" t="s">
        <v>20</v>
      </c>
      <c r="AB21" s="20"/>
      <c r="AC21" s="21"/>
      <c r="AD21" s="21"/>
      <c r="AE21" s="21"/>
      <c r="AF21" s="24" t="s">
        <v>20</v>
      </c>
      <c r="AG21" s="20"/>
      <c r="AH21" s="21"/>
      <c r="AI21" s="21"/>
      <c r="AJ21" s="21"/>
      <c r="AK21" s="24" t="s">
        <v>20</v>
      </c>
      <c r="AL21" s="20"/>
      <c r="AM21" s="21"/>
      <c r="AN21" s="21"/>
      <c r="AO21" s="21"/>
      <c r="AP21" s="24" t="s">
        <v>20</v>
      </c>
      <c r="AQ21" s="20"/>
      <c r="AR21" s="21"/>
      <c r="AS21" s="21"/>
      <c r="AT21" s="21"/>
      <c r="AU21" s="24" t="s">
        <v>20</v>
      </c>
      <c r="AV21" s="20"/>
      <c r="AW21" s="21"/>
      <c r="AX21" s="21"/>
      <c r="AY21" s="21"/>
      <c r="AZ21" s="24" t="s">
        <v>20</v>
      </c>
      <c r="BA21" s="20"/>
      <c r="BB21" s="21"/>
      <c r="BC21" s="21"/>
      <c r="BD21" s="21"/>
      <c r="BE21" s="24" t="s">
        <v>20</v>
      </c>
      <c r="BF21" s="20"/>
      <c r="BG21" s="21"/>
      <c r="BH21" s="21"/>
      <c r="BI21" s="21"/>
      <c r="BJ21" s="24" t="s">
        <v>20</v>
      </c>
      <c r="BK21" s="20"/>
      <c r="BL21" s="21"/>
      <c r="BM21" s="21"/>
      <c r="BN21" s="21"/>
      <c r="BO21" s="24" t="s">
        <v>20</v>
      </c>
      <c r="BP21" s="20"/>
      <c r="BQ21" s="21"/>
      <c r="BR21" s="21"/>
      <c r="BS21" s="21"/>
      <c r="BT21" s="24" t="s">
        <v>20</v>
      </c>
      <c r="BU21" s="20"/>
      <c r="BV21" s="21"/>
      <c r="BW21" s="21"/>
      <c r="BX21" s="21"/>
      <c r="BY21" s="24" t="s">
        <v>20</v>
      </c>
      <c r="BZ21" s="20"/>
      <c r="CA21" s="21"/>
      <c r="CB21" s="21"/>
      <c r="CC21" s="21"/>
      <c r="CD21" s="24" t="s">
        <v>20</v>
      </c>
      <c r="CE21" s="20"/>
      <c r="CF21" s="21"/>
      <c r="CG21" s="21"/>
      <c r="CH21" s="21"/>
      <c r="CI21" s="24" t="s">
        <v>20</v>
      </c>
      <c r="CJ21" s="20"/>
      <c r="CK21" s="21"/>
      <c r="CL21" s="21"/>
      <c r="CM21" s="21"/>
      <c r="CN21" s="24" t="s">
        <v>20</v>
      </c>
      <c r="CO21" s="20"/>
      <c r="CP21" s="21"/>
      <c r="CQ21" s="21"/>
      <c r="CR21" s="21"/>
      <c r="CS21" s="24" t="s">
        <v>20</v>
      </c>
      <c r="CT21" s="20"/>
      <c r="CU21" s="21"/>
      <c r="CV21" s="21"/>
      <c r="CW21" s="21"/>
      <c r="CX21" s="24" t="s">
        <v>20</v>
      </c>
      <c r="CY21" s="20"/>
      <c r="CZ21" s="21"/>
      <c r="DA21" s="21"/>
      <c r="DB21" s="21"/>
      <c r="DC21" s="99" t="s">
        <v>20</v>
      </c>
      <c r="DD21" s="20"/>
      <c r="DE21" s="21"/>
      <c r="DF21" s="21"/>
      <c r="DG21" s="21"/>
      <c r="DH21" s="24" t="s">
        <v>20</v>
      </c>
    </row>
    <row r="22" spans="1:121" x14ac:dyDescent="0.2">
      <c r="A22" s="63" t="s">
        <v>24</v>
      </c>
      <c r="C22" s="9"/>
      <c r="D22" s="6"/>
      <c r="E22" s="6"/>
      <c r="F22" s="6"/>
      <c r="G22" s="25">
        <f>F17/$B$19</f>
        <v>17.277756939234809</v>
      </c>
      <c r="H22" s="9"/>
      <c r="I22" s="6"/>
      <c r="J22" s="6"/>
      <c r="K22" s="6"/>
      <c r="L22" s="25">
        <f>K17/$B$19</f>
        <v>8.0992123030757686</v>
      </c>
      <c r="M22" s="9"/>
      <c r="N22" s="6"/>
      <c r="O22" s="6"/>
      <c r="P22" s="6"/>
      <c r="Q22" s="25">
        <f>P17/$B$19</f>
        <v>10.948049512378095</v>
      </c>
      <c r="R22" s="9"/>
      <c r="S22" s="6"/>
      <c r="T22" s="6"/>
      <c r="U22" s="6"/>
      <c r="V22" s="25">
        <f>U17/$B$19</f>
        <v>4.6586646661665414</v>
      </c>
      <c r="W22" s="9"/>
      <c r="X22" s="6"/>
      <c r="Y22" s="6"/>
      <c r="Z22" s="6"/>
      <c r="AA22" s="25">
        <f>Z17/$B$19</f>
        <v>29.01350337584396</v>
      </c>
      <c r="AB22" s="9"/>
      <c r="AC22" s="6"/>
      <c r="AD22" s="6"/>
      <c r="AE22" s="6"/>
      <c r="AF22" s="25">
        <f>AE17/$B$19</f>
        <v>34.792760690172543</v>
      </c>
      <c r="AG22" s="9"/>
      <c r="AH22" s="6"/>
      <c r="AI22" s="6"/>
      <c r="AJ22" s="6"/>
      <c r="AK22" s="25">
        <f>AJ17/$B$19</f>
        <v>5.9152288072017996</v>
      </c>
      <c r="AL22" s="9"/>
      <c r="AM22" s="6"/>
      <c r="AN22" s="6"/>
      <c r="AO22" s="6"/>
      <c r="AP22" s="25">
        <f>AO17/$B$19</f>
        <v>8.0992123030757686</v>
      </c>
      <c r="AQ22" s="9"/>
      <c r="AR22" s="6"/>
      <c r="AS22" s="6"/>
      <c r="AT22" s="6"/>
      <c r="AU22" s="25">
        <f>AT17/$B$19</f>
        <v>5.9152288072017996</v>
      </c>
      <c r="AV22" s="9"/>
      <c r="AW22" s="6"/>
      <c r="AX22" s="6"/>
      <c r="AY22" s="6"/>
      <c r="AZ22" s="25">
        <f>AY17/$B$19</f>
        <v>24.060390097524383</v>
      </c>
      <c r="BA22" s="9"/>
      <c r="BB22" s="6"/>
      <c r="BC22" s="6"/>
      <c r="BD22" s="6"/>
      <c r="BE22" s="25">
        <f>BD17/$B$19</f>
        <v>18.594336084021005</v>
      </c>
      <c r="BF22" s="9"/>
      <c r="BG22" s="6"/>
      <c r="BH22" s="6"/>
      <c r="BI22" s="6"/>
      <c r="BJ22" s="25">
        <f>BI17/$B$19</f>
        <v>8.0992123030757686</v>
      </c>
      <c r="BK22" s="9"/>
      <c r="BL22" s="6"/>
      <c r="BM22" s="6"/>
      <c r="BN22" s="6"/>
      <c r="BO22" s="25">
        <f>BN17/$B$19</f>
        <v>14.663353338334584</v>
      </c>
      <c r="BP22" s="9"/>
      <c r="BQ22" s="6"/>
      <c r="BR22" s="6"/>
      <c r="BS22" s="6"/>
      <c r="BT22" s="25">
        <f>BS17/$B$19</f>
        <v>9.1813578394598654</v>
      </c>
      <c r="BU22" s="9"/>
      <c r="BV22" s="6"/>
      <c r="BW22" s="6"/>
      <c r="BX22" s="6"/>
      <c r="BY22" s="25">
        <f>BX17/$B$19</f>
        <v>27.183983495873971</v>
      </c>
      <c r="BZ22" s="9"/>
      <c r="CA22" s="6"/>
      <c r="CB22" s="6"/>
      <c r="CC22" s="6"/>
      <c r="CD22" s="25">
        <f>CC17/$B$19</f>
        <v>10.382595648912229</v>
      </c>
      <c r="CE22" s="9"/>
      <c r="CF22" s="6"/>
      <c r="CG22" s="6"/>
      <c r="CH22" s="6"/>
      <c r="CI22" s="25">
        <f>CH17/$B$19</f>
        <v>6.861402850712679</v>
      </c>
      <c r="CJ22" s="9"/>
      <c r="CK22" s="6"/>
      <c r="CL22" s="6"/>
      <c r="CM22" s="6"/>
      <c r="CN22" s="25">
        <f>CM17/$B$19</f>
        <v>7.0170667666916726</v>
      </c>
      <c r="CO22" s="9"/>
      <c r="CP22" s="6"/>
      <c r="CQ22" s="6"/>
      <c r="CR22" s="6"/>
      <c r="CS22" s="25">
        <f>CR17/$B$19</f>
        <v>17.062078019504877</v>
      </c>
      <c r="CT22" s="9"/>
      <c r="CU22" s="6"/>
      <c r="CV22" s="6"/>
      <c r="CW22" s="6"/>
      <c r="CX22" s="25">
        <f>CW17/$B$19</f>
        <v>33.770630157539387</v>
      </c>
      <c r="CY22" s="9"/>
      <c r="CZ22" s="6"/>
      <c r="DA22" s="6"/>
      <c r="DB22" s="6"/>
      <c r="DC22" s="100">
        <f>DB17/$B$19</f>
        <v>8.0992123030757686</v>
      </c>
      <c r="DD22" s="9"/>
      <c r="DE22" s="6"/>
      <c r="DF22" s="25"/>
      <c r="DG22" s="6"/>
      <c r="DH22" s="25">
        <f>DG17/$B$19</f>
        <v>309.69523630907736</v>
      </c>
      <c r="DJ22" s="63" t="s">
        <v>51</v>
      </c>
      <c r="DN22" s="63">
        <v>279</v>
      </c>
      <c r="DO22" s="63" t="s">
        <v>49</v>
      </c>
      <c r="DP22" s="63" t="s">
        <v>50</v>
      </c>
    </row>
    <row r="23" spans="1:121" x14ac:dyDescent="0.2">
      <c r="C23" s="9"/>
      <c r="D23" s="6"/>
      <c r="E23" s="6"/>
      <c r="F23" s="6"/>
      <c r="G23" s="25"/>
      <c r="H23" s="9"/>
      <c r="I23" s="6"/>
      <c r="J23" s="6"/>
      <c r="K23" s="6"/>
      <c r="L23" s="25"/>
      <c r="M23" s="9"/>
      <c r="N23" s="6"/>
      <c r="O23" s="6"/>
      <c r="P23" s="6"/>
      <c r="Q23" s="25"/>
      <c r="R23" s="9"/>
      <c r="S23" s="6"/>
      <c r="T23" s="6"/>
      <c r="U23" s="6"/>
      <c r="V23" s="25"/>
      <c r="W23" s="9"/>
      <c r="X23" s="6"/>
      <c r="Y23" s="6"/>
      <c r="Z23" s="6"/>
      <c r="AA23" s="25"/>
      <c r="AB23" s="9"/>
      <c r="AC23" s="6"/>
      <c r="AD23" s="6"/>
      <c r="AE23" s="6"/>
      <c r="AF23" s="25"/>
      <c r="AG23" s="9"/>
      <c r="AH23" s="6"/>
      <c r="AI23" s="6"/>
      <c r="AJ23" s="6"/>
      <c r="AK23" s="25"/>
      <c r="AL23" s="9"/>
      <c r="AM23" s="6"/>
      <c r="AN23" s="6"/>
      <c r="AO23" s="6"/>
      <c r="AP23" s="25"/>
      <c r="AQ23" s="9"/>
      <c r="AR23" s="6"/>
      <c r="AS23" s="6"/>
      <c r="AT23" s="6"/>
      <c r="AU23" s="25"/>
      <c r="AV23" s="9"/>
      <c r="AW23" s="6"/>
      <c r="AX23" s="6"/>
      <c r="AY23" s="6"/>
      <c r="AZ23" s="25"/>
      <c r="BA23" s="9"/>
      <c r="BB23" s="6"/>
      <c r="BC23" s="6"/>
      <c r="BD23" s="6"/>
      <c r="BE23" s="25"/>
      <c r="BF23" s="9"/>
      <c r="BG23" s="6"/>
      <c r="BH23" s="6"/>
      <c r="BI23" s="6"/>
      <c r="BJ23" s="25"/>
      <c r="BK23" s="9"/>
      <c r="BL23" s="6"/>
      <c r="BM23" s="6"/>
      <c r="BN23" s="6"/>
      <c r="BO23" s="25"/>
      <c r="BP23" s="9"/>
      <c r="BQ23" s="6"/>
      <c r="BR23" s="6"/>
      <c r="BS23" s="6"/>
      <c r="BT23" s="25"/>
      <c r="BU23" s="9"/>
      <c r="BV23" s="6"/>
      <c r="BW23" s="6"/>
      <c r="BX23" s="6"/>
      <c r="BY23" s="25"/>
      <c r="BZ23" s="9"/>
      <c r="CA23" s="6"/>
      <c r="CB23" s="6"/>
      <c r="CC23" s="6"/>
      <c r="CD23" s="25"/>
      <c r="CE23" s="9"/>
      <c r="CF23" s="6"/>
      <c r="CG23" s="6"/>
      <c r="CH23" s="6"/>
      <c r="CI23" s="25"/>
      <c r="CJ23" s="9"/>
      <c r="CK23" s="6"/>
      <c r="CL23" s="6"/>
      <c r="CM23" s="6"/>
      <c r="CN23" s="25"/>
      <c r="CO23" s="9"/>
      <c r="CP23" s="6"/>
      <c r="CQ23" s="6"/>
      <c r="CR23" s="6"/>
      <c r="CS23" s="25"/>
      <c r="CT23" s="9"/>
      <c r="CU23" s="6"/>
      <c r="CV23" s="6"/>
      <c r="CW23" s="6"/>
      <c r="CX23" s="25"/>
      <c r="CY23" s="9"/>
      <c r="CZ23" s="6"/>
      <c r="DA23" s="6"/>
      <c r="DB23" s="6"/>
      <c r="DC23" s="100"/>
      <c r="DD23" s="9"/>
      <c r="DE23" s="6"/>
      <c r="DF23" s="6"/>
      <c r="DG23" s="6"/>
      <c r="DH23" s="25"/>
    </row>
    <row r="24" spans="1:121" x14ac:dyDescent="0.2">
      <c r="A24" s="63" t="s">
        <v>83</v>
      </c>
      <c r="C24" s="9"/>
      <c r="D24" s="6"/>
      <c r="E24" s="6"/>
      <c r="F24" s="6"/>
      <c r="G24" s="25">
        <v>0</v>
      </c>
      <c r="H24" s="9"/>
      <c r="I24" s="6"/>
      <c r="J24" s="6"/>
      <c r="K24" s="6"/>
      <c r="L24" s="25">
        <f>G24</f>
        <v>0</v>
      </c>
      <c r="M24" s="9"/>
      <c r="N24" s="6"/>
      <c r="O24" s="6"/>
      <c r="P24" s="6"/>
      <c r="Q24" s="25">
        <f>L24</f>
        <v>0</v>
      </c>
      <c r="R24" s="9"/>
      <c r="S24" s="6"/>
      <c r="T24" s="6"/>
      <c r="U24" s="6"/>
      <c r="V24" s="25">
        <f>Q24</f>
        <v>0</v>
      </c>
      <c r="W24" s="9"/>
      <c r="X24" s="6"/>
      <c r="Y24" s="6"/>
      <c r="Z24" s="6"/>
      <c r="AA24" s="25">
        <f>V24</f>
        <v>0</v>
      </c>
      <c r="AB24" s="9"/>
      <c r="AC24" s="6"/>
      <c r="AD24" s="6"/>
      <c r="AE24" s="6"/>
      <c r="AF24" s="25">
        <f>AA24</f>
        <v>0</v>
      </c>
      <c r="AG24" s="9"/>
      <c r="AH24" s="6"/>
      <c r="AI24" s="6"/>
      <c r="AJ24" s="6"/>
      <c r="AK24" s="25">
        <f>AF24</f>
        <v>0</v>
      </c>
      <c r="AL24" s="9"/>
      <c r="AM24" s="6"/>
      <c r="AN24" s="6"/>
      <c r="AO24" s="6"/>
      <c r="AP24" s="25">
        <f>AK24</f>
        <v>0</v>
      </c>
      <c r="AQ24" s="9"/>
      <c r="AR24" s="6"/>
      <c r="AS24" s="6"/>
      <c r="AT24" s="6"/>
      <c r="AU24" s="25">
        <f>AP24</f>
        <v>0</v>
      </c>
      <c r="AV24" s="9"/>
      <c r="AW24" s="6"/>
      <c r="AX24" s="6"/>
      <c r="AY24" s="6"/>
      <c r="AZ24" s="25">
        <f>AU24</f>
        <v>0</v>
      </c>
      <c r="BA24" s="9"/>
      <c r="BB24" s="6"/>
      <c r="BC24" s="6"/>
      <c r="BD24" s="6"/>
      <c r="BE24" s="25">
        <f>AZ24</f>
        <v>0</v>
      </c>
      <c r="BF24" s="9"/>
      <c r="BG24" s="6"/>
      <c r="BH24" s="6"/>
      <c r="BI24" s="6"/>
      <c r="BJ24" s="25">
        <f>BE24</f>
        <v>0</v>
      </c>
      <c r="BK24" s="9"/>
      <c r="BL24" s="6"/>
      <c r="BM24" s="6"/>
      <c r="BN24" s="6"/>
      <c r="BO24" s="25">
        <f>BJ24</f>
        <v>0</v>
      </c>
      <c r="BP24" s="9"/>
      <c r="BQ24" s="6"/>
      <c r="BR24" s="6"/>
      <c r="BS24" s="6"/>
      <c r="BT24" s="25">
        <f>BO24</f>
        <v>0</v>
      </c>
      <c r="BU24" s="9"/>
      <c r="BV24" s="6"/>
      <c r="BW24" s="6"/>
      <c r="BX24" s="6"/>
      <c r="BY24" s="25">
        <f>BT24</f>
        <v>0</v>
      </c>
      <c r="BZ24" s="9"/>
      <c r="CA24" s="6"/>
      <c r="CB24" s="6"/>
      <c r="CC24" s="6"/>
      <c r="CD24" s="25">
        <f>BY24</f>
        <v>0</v>
      </c>
      <c r="CE24" s="9"/>
      <c r="CF24" s="6"/>
      <c r="CG24" s="6"/>
      <c r="CH24" s="6"/>
      <c r="CI24" s="25">
        <f>CD24</f>
        <v>0</v>
      </c>
      <c r="CJ24" s="9"/>
      <c r="CK24" s="6"/>
      <c r="CL24" s="6"/>
      <c r="CM24" s="6"/>
      <c r="CN24" s="25">
        <f>CI24</f>
        <v>0</v>
      </c>
      <c r="CO24" s="9"/>
      <c r="CP24" s="6"/>
      <c r="CQ24" s="6"/>
      <c r="CR24" s="6"/>
      <c r="CS24" s="25">
        <f>CN24</f>
        <v>0</v>
      </c>
      <c r="CT24" s="9"/>
      <c r="CU24" s="6"/>
      <c r="CV24" s="6"/>
      <c r="CW24" s="6"/>
      <c r="CX24" s="25">
        <f>CS24</f>
        <v>0</v>
      </c>
      <c r="CY24" s="9"/>
      <c r="CZ24" s="6"/>
      <c r="DA24" s="6"/>
      <c r="DB24" s="6"/>
      <c r="DC24" s="25">
        <f>CX24</f>
        <v>0</v>
      </c>
      <c r="DD24" s="9"/>
      <c r="DE24" s="6"/>
      <c r="DF24" s="6"/>
      <c r="DG24" s="6"/>
      <c r="DH24" s="25">
        <f>SUM(C24:DC24)</f>
        <v>0</v>
      </c>
    </row>
    <row r="25" spans="1:121" x14ac:dyDescent="0.2">
      <c r="C25" s="9"/>
      <c r="D25" s="6"/>
      <c r="E25" s="6"/>
      <c r="F25" s="6"/>
      <c r="G25" s="25"/>
      <c r="H25" s="9"/>
      <c r="I25" s="6"/>
      <c r="J25" s="6"/>
      <c r="K25" s="6"/>
      <c r="L25" s="25"/>
      <c r="M25" s="9"/>
      <c r="N25" s="6"/>
      <c r="O25" s="6"/>
      <c r="P25" s="6"/>
      <c r="Q25" s="25"/>
      <c r="R25" s="9"/>
      <c r="S25" s="6"/>
      <c r="T25" s="6"/>
      <c r="U25" s="6"/>
      <c r="V25" s="25"/>
      <c r="W25" s="9"/>
      <c r="X25" s="6"/>
      <c r="Y25" s="6"/>
      <c r="Z25" s="6"/>
      <c r="AA25" s="25"/>
      <c r="AB25" s="9"/>
      <c r="AC25" s="6"/>
      <c r="AD25" s="6"/>
      <c r="AE25" s="6"/>
      <c r="AF25" s="25"/>
      <c r="AG25" s="9"/>
      <c r="AH25" s="6"/>
      <c r="AI25" s="6"/>
      <c r="AJ25" s="6"/>
      <c r="AK25" s="25"/>
      <c r="AL25" s="9"/>
      <c r="AM25" s="6"/>
      <c r="AN25" s="6"/>
      <c r="AO25" s="6"/>
      <c r="AP25" s="25"/>
      <c r="AQ25" s="9"/>
      <c r="AR25" s="6"/>
      <c r="AS25" s="6"/>
      <c r="AT25" s="6"/>
      <c r="AU25" s="25"/>
      <c r="AV25" s="9"/>
      <c r="AW25" s="6"/>
      <c r="AX25" s="6"/>
      <c r="AY25" s="6"/>
      <c r="AZ25" s="25"/>
      <c r="BA25" s="9"/>
      <c r="BB25" s="6"/>
      <c r="BC25" s="6"/>
      <c r="BD25" s="6"/>
      <c r="BE25" s="25"/>
      <c r="BF25" s="9"/>
      <c r="BG25" s="6"/>
      <c r="BH25" s="6"/>
      <c r="BI25" s="6"/>
      <c r="BJ25" s="25"/>
      <c r="BK25" s="9"/>
      <c r="BL25" s="6"/>
      <c r="BM25" s="6"/>
      <c r="BN25" s="6"/>
      <c r="BO25" s="25"/>
      <c r="BP25" s="9"/>
      <c r="BQ25" s="6"/>
      <c r="BR25" s="6"/>
      <c r="BS25" s="6"/>
      <c r="BT25" s="25"/>
      <c r="BU25" s="9"/>
      <c r="BV25" s="6"/>
      <c r="BW25" s="6"/>
      <c r="BX25" s="6"/>
      <c r="BY25" s="25"/>
      <c r="BZ25" s="9"/>
      <c r="CA25" s="6"/>
      <c r="CB25" s="6"/>
      <c r="CC25" s="6"/>
      <c r="CD25" s="25"/>
      <c r="CE25" s="9"/>
      <c r="CF25" s="6"/>
      <c r="CG25" s="6"/>
      <c r="CH25" s="6"/>
      <c r="CI25" s="25"/>
      <c r="CJ25" s="9"/>
      <c r="CK25" s="6"/>
      <c r="CL25" s="6"/>
      <c r="CM25" s="6"/>
      <c r="CN25" s="25"/>
      <c r="CO25" s="9"/>
      <c r="CP25" s="6"/>
      <c r="CQ25" s="6"/>
      <c r="CR25" s="6"/>
      <c r="CS25" s="25"/>
      <c r="CT25" s="9"/>
      <c r="CU25" s="6"/>
      <c r="CV25" s="6"/>
      <c r="CW25" s="6"/>
      <c r="CX25" s="25"/>
      <c r="CY25" s="9"/>
      <c r="CZ25" s="6"/>
      <c r="DA25" s="6"/>
      <c r="DB25" s="6"/>
      <c r="DC25" s="100"/>
      <c r="DD25" s="9"/>
      <c r="DE25" s="6"/>
      <c r="DF25" s="6"/>
      <c r="DG25" s="6"/>
      <c r="DH25" s="25"/>
    </row>
    <row r="26" spans="1:121" x14ac:dyDescent="0.2">
      <c r="A26" s="66" t="s">
        <v>67</v>
      </c>
      <c r="B26" s="112">
        <f>B75</f>
        <v>2.75E-2</v>
      </c>
      <c r="C26" s="9">
        <v>100</v>
      </c>
      <c r="D26" s="6"/>
      <c r="E26" s="6"/>
      <c r="F26" s="6"/>
      <c r="G26" s="25">
        <f>C26*$B$26</f>
        <v>2.75</v>
      </c>
      <c r="H26" s="9">
        <f>C26</f>
        <v>100</v>
      </c>
      <c r="I26" s="6"/>
      <c r="J26" s="6"/>
      <c r="K26" s="6"/>
      <c r="L26" s="25">
        <f>H26*$B$26</f>
        <v>2.75</v>
      </c>
      <c r="M26" s="9">
        <f>H26</f>
        <v>100</v>
      </c>
      <c r="N26" s="6"/>
      <c r="O26" s="6"/>
      <c r="P26" s="6"/>
      <c r="Q26" s="25">
        <f>M26*$B$26</f>
        <v>2.75</v>
      </c>
      <c r="R26" s="9">
        <f>M26</f>
        <v>100</v>
      </c>
      <c r="S26" s="6"/>
      <c r="T26" s="6"/>
      <c r="U26" s="6"/>
      <c r="V26" s="25">
        <f>R26*$B$26</f>
        <v>2.75</v>
      </c>
      <c r="W26" s="9">
        <f>R26</f>
        <v>100</v>
      </c>
      <c r="X26" s="6"/>
      <c r="Y26" s="6"/>
      <c r="Z26" s="6"/>
      <c r="AA26" s="25">
        <f>W26*$B$26</f>
        <v>2.75</v>
      </c>
      <c r="AB26" s="9">
        <f>W26</f>
        <v>100</v>
      </c>
      <c r="AC26" s="6"/>
      <c r="AD26" s="6"/>
      <c r="AE26" s="6"/>
      <c r="AF26" s="25">
        <f>AB26*$B$26</f>
        <v>2.75</v>
      </c>
      <c r="AG26" s="9">
        <f>AB26</f>
        <v>100</v>
      </c>
      <c r="AH26" s="6"/>
      <c r="AI26" s="6"/>
      <c r="AJ26" s="6"/>
      <c r="AK26" s="25">
        <f>AG26*$B$26</f>
        <v>2.75</v>
      </c>
      <c r="AL26" s="9">
        <f>AG26</f>
        <v>100</v>
      </c>
      <c r="AM26" s="6"/>
      <c r="AN26" s="6"/>
      <c r="AO26" s="6"/>
      <c r="AP26" s="25">
        <f>AL26*$B$26</f>
        <v>2.75</v>
      </c>
      <c r="AQ26" s="9">
        <f>AL26</f>
        <v>100</v>
      </c>
      <c r="AR26" s="6"/>
      <c r="AS26" s="6"/>
      <c r="AT26" s="6"/>
      <c r="AU26" s="25">
        <f>AQ26*$B$26</f>
        <v>2.75</v>
      </c>
      <c r="AV26" s="9">
        <f>AQ26</f>
        <v>100</v>
      </c>
      <c r="AW26" s="6"/>
      <c r="AX26" s="6"/>
      <c r="AY26" s="6"/>
      <c r="AZ26" s="25">
        <f>AV26*$B$26</f>
        <v>2.75</v>
      </c>
      <c r="BA26" s="9">
        <f>AV26</f>
        <v>100</v>
      </c>
      <c r="BB26" s="6"/>
      <c r="BC26" s="6"/>
      <c r="BD26" s="6"/>
      <c r="BE26" s="25">
        <f>BA26*$B$26</f>
        <v>2.75</v>
      </c>
      <c r="BF26" s="9">
        <f>BA26</f>
        <v>100</v>
      </c>
      <c r="BG26" s="6"/>
      <c r="BH26" s="6"/>
      <c r="BI26" s="6"/>
      <c r="BJ26" s="25">
        <f>BF26*$B$26</f>
        <v>2.75</v>
      </c>
      <c r="BK26" s="9">
        <f>BF26</f>
        <v>100</v>
      </c>
      <c r="BL26" s="6"/>
      <c r="BM26" s="6"/>
      <c r="BN26" s="6"/>
      <c r="BO26" s="25">
        <f>BK26*$B$26</f>
        <v>2.75</v>
      </c>
      <c r="BP26" s="9">
        <f>BK26</f>
        <v>100</v>
      </c>
      <c r="BQ26" s="6"/>
      <c r="BR26" s="6"/>
      <c r="BS26" s="6"/>
      <c r="BT26" s="25">
        <f>BP26*$B$26</f>
        <v>2.75</v>
      </c>
      <c r="BU26" s="9">
        <f>BP26</f>
        <v>100</v>
      </c>
      <c r="BV26" s="6"/>
      <c r="BW26" s="6"/>
      <c r="BX26" s="6"/>
      <c r="BY26" s="25">
        <f>BU26*$B$26</f>
        <v>2.75</v>
      </c>
      <c r="BZ26" s="9">
        <f>BU26</f>
        <v>100</v>
      </c>
      <c r="CA26" s="6"/>
      <c r="CB26" s="6"/>
      <c r="CC26" s="6"/>
      <c r="CD26" s="25">
        <f>BZ26*$B$26</f>
        <v>2.75</v>
      </c>
      <c r="CE26" s="9">
        <f>BZ26</f>
        <v>100</v>
      </c>
      <c r="CF26" s="6"/>
      <c r="CG26" s="6"/>
      <c r="CH26" s="6"/>
      <c r="CI26" s="25">
        <f>CE26*$B$26</f>
        <v>2.75</v>
      </c>
      <c r="CJ26" s="9">
        <f>CE26</f>
        <v>100</v>
      </c>
      <c r="CK26" s="6"/>
      <c r="CL26" s="6"/>
      <c r="CM26" s="6"/>
      <c r="CN26" s="25">
        <f>CJ26*$B$26</f>
        <v>2.75</v>
      </c>
      <c r="CO26" s="9">
        <f>CJ26</f>
        <v>100</v>
      </c>
      <c r="CP26" s="6"/>
      <c r="CQ26" s="6"/>
      <c r="CR26" s="6"/>
      <c r="CS26" s="25">
        <f>CO26*$B$26</f>
        <v>2.75</v>
      </c>
      <c r="CT26" s="9">
        <f>CO26</f>
        <v>100</v>
      </c>
      <c r="CU26" s="6"/>
      <c r="CV26" s="6"/>
      <c r="CW26" s="6"/>
      <c r="CX26" s="25">
        <f>CT26*$B$26</f>
        <v>2.75</v>
      </c>
      <c r="CY26" s="9">
        <f>CT26</f>
        <v>100</v>
      </c>
      <c r="CZ26" s="6"/>
      <c r="DA26" s="6"/>
      <c r="DB26" s="6"/>
      <c r="DC26" s="100">
        <f>CY26*$B$26</f>
        <v>2.75</v>
      </c>
      <c r="DD26" s="81">
        <f>CY26+CT26+CO26+CJ26+CE26+BZ26+BU26+BP26+BK26+BF26+BA26+AV26+AQ26+AL26+AG26+AB26+W26+R26+M26+H26+C26</f>
        <v>2100</v>
      </c>
      <c r="DE26" s="6"/>
      <c r="DF26" s="6"/>
      <c r="DG26" s="6"/>
      <c r="DH26" s="80">
        <f>DC26+CX26+CS26+CN26+CI26+CD26+BY26+BT26+BO26+BJ26+BE26+AZ26+AU26+AP26+AK26+AF26+AA26+V26+Q26+L26+G26</f>
        <v>57.75</v>
      </c>
    </row>
    <row r="27" spans="1:121" x14ac:dyDescent="0.2">
      <c r="A27" s="66" t="s">
        <v>67</v>
      </c>
      <c r="B27" s="63">
        <f>B76</f>
        <v>1.6615164520743918E-2</v>
      </c>
      <c r="C27" s="9">
        <f>C17-C26</f>
        <v>203</v>
      </c>
      <c r="D27" s="6"/>
      <c r="E27" s="6"/>
      <c r="F27" s="6"/>
      <c r="G27" s="25">
        <f>$B$27*C27</f>
        <v>3.3728783977110153</v>
      </c>
      <c r="H27" s="9">
        <f>H17-H26</f>
        <v>52</v>
      </c>
      <c r="I27" s="6"/>
      <c r="J27" s="6"/>
      <c r="K27" s="6"/>
      <c r="L27" s="25">
        <f>$B$27*H27</f>
        <v>0.86398855507868377</v>
      </c>
      <c r="M27" s="9">
        <f>M17-M26</f>
        <v>94</v>
      </c>
      <c r="N27" s="6"/>
      <c r="O27" s="6"/>
      <c r="P27" s="6"/>
      <c r="Q27" s="25">
        <f>$B$27*M27</f>
        <v>1.5618254649499284</v>
      </c>
      <c r="R27" s="9">
        <f>R17-R26</f>
        <v>-8</v>
      </c>
      <c r="S27" s="6"/>
      <c r="T27" s="6"/>
      <c r="U27" s="6"/>
      <c r="V27" s="25">
        <f>$B$27*R27</f>
        <v>-0.13292131616595135</v>
      </c>
      <c r="W27" s="9">
        <f>W17-W26</f>
        <v>436</v>
      </c>
      <c r="X27" s="6"/>
      <c r="Y27" s="6"/>
      <c r="Z27" s="6"/>
      <c r="AA27" s="25">
        <f>$B$27*W27</f>
        <v>7.2442117310443486</v>
      </c>
      <c r="AB27" s="9">
        <f>AB17-AB26</f>
        <v>588</v>
      </c>
      <c r="AC27" s="6"/>
      <c r="AD27" s="6"/>
      <c r="AE27" s="6"/>
      <c r="AF27" s="25">
        <f>$B$27*AB27</f>
        <v>9.7697167381974239</v>
      </c>
      <c r="AG27" s="9">
        <f>AG17-AG26</f>
        <v>-1</v>
      </c>
      <c r="AH27" s="6"/>
      <c r="AI27" s="6"/>
      <c r="AJ27" s="6"/>
      <c r="AK27" s="25">
        <f>$B$27*AG27</f>
        <v>-1.6615164520743918E-2</v>
      </c>
      <c r="AL27" s="9">
        <f>AL17-AL26</f>
        <v>18</v>
      </c>
      <c r="AM27" s="6"/>
      <c r="AN27" s="6"/>
      <c r="AO27" s="6"/>
      <c r="AP27" s="25">
        <f>$B$27*AL27</f>
        <v>0.29907296137339051</v>
      </c>
      <c r="AQ27" s="9">
        <f>AQ17-AQ26</f>
        <v>3</v>
      </c>
      <c r="AR27" s="6"/>
      <c r="AS27" s="6"/>
      <c r="AT27" s="6"/>
      <c r="AU27" s="25">
        <f>$B$27*AQ27</f>
        <v>4.9845493562231752E-2</v>
      </c>
      <c r="AV27" s="9">
        <f>AV17-AV26</f>
        <v>376</v>
      </c>
      <c r="AW27" s="6"/>
      <c r="AX27" s="6"/>
      <c r="AY27" s="6"/>
      <c r="AZ27" s="25">
        <f>$B$27*AV27</f>
        <v>6.2473018597997134</v>
      </c>
      <c r="BA27" s="9">
        <f>BA17-BA26</f>
        <v>254</v>
      </c>
      <c r="BB27" s="6"/>
      <c r="BC27" s="6"/>
      <c r="BD27" s="6"/>
      <c r="BE27" s="25">
        <f>$B$27*BA27</f>
        <v>4.2202517882689552</v>
      </c>
      <c r="BF27" s="9">
        <f>BF17-BF26</f>
        <v>24</v>
      </c>
      <c r="BG27" s="6"/>
      <c r="BH27" s="6"/>
      <c r="BI27" s="6"/>
      <c r="BJ27" s="25">
        <f>$B$27*BF27</f>
        <v>0.39876394849785401</v>
      </c>
      <c r="BK27" s="9">
        <f>BK17-BK26</f>
        <v>158</v>
      </c>
      <c r="BL27" s="6"/>
      <c r="BM27" s="6"/>
      <c r="BN27" s="6"/>
      <c r="BO27" s="25">
        <f>$B$27*BK27</f>
        <v>2.6251959942775391</v>
      </c>
      <c r="BP27" s="9">
        <f>BP17-BP26</f>
        <v>57</v>
      </c>
      <c r="BQ27" s="6"/>
      <c r="BR27" s="6"/>
      <c r="BS27" s="6"/>
      <c r="BT27" s="25">
        <f>$B$27*BP27</f>
        <v>0.94706437768240337</v>
      </c>
      <c r="BU27" s="9">
        <f>BU17-BU26</f>
        <v>388</v>
      </c>
      <c r="BV27" s="6"/>
      <c r="BW27" s="6"/>
      <c r="BX27" s="6"/>
      <c r="BY27" s="25">
        <f>$B$27*BU27</f>
        <v>6.4466838340486401</v>
      </c>
      <c r="BZ27" s="9">
        <f>BZ17-BZ26</f>
        <v>98</v>
      </c>
      <c r="CA27" s="6"/>
      <c r="CB27" s="6"/>
      <c r="CC27" s="6"/>
      <c r="CD27" s="25">
        <f>$B$27*BZ27</f>
        <v>1.628286123032904</v>
      </c>
      <c r="CE27" s="9">
        <f>CE17-CE26</f>
        <v>16</v>
      </c>
      <c r="CF27" s="6"/>
      <c r="CG27" s="6"/>
      <c r="CH27" s="6"/>
      <c r="CI27" s="25">
        <f>$B$27*CE27</f>
        <v>0.2658426323319027</v>
      </c>
      <c r="CJ27" s="9">
        <f>CJ17-CJ26</f>
        <v>18</v>
      </c>
      <c r="CK27" s="6"/>
      <c r="CL27" s="6"/>
      <c r="CM27" s="6"/>
      <c r="CN27" s="25">
        <f>$B$27*CJ27</f>
        <v>0.29907296137339051</v>
      </c>
      <c r="CO27" s="9">
        <f>CO17-CO26</f>
        <v>163</v>
      </c>
      <c r="CP27" s="6"/>
      <c r="CQ27" s="6"/>
      <c r="CR27" s="6"/>
      <c r="CS27" s="25">
        <f>$B$27*CO27</f>
        <v>2.7082718168812585</v>
      </c>
      <c r="CT27" s="9">
        <f>CT17-CT26</f>
        <v>524</v>
      </c>
      <c r="CU27" s="6"/>
      <c r="CV27" s="6"/>
      <c r="CW27" s="6"/>
      <c r="CX27" s="25">
        <f>$B$27*CT27</f>
        <v>8.7063462088698138</v>
      </c>
      <c r="CY27" s="9">
        <f>CY17-CY26</f>
        <v>34</v>
      </c>
      <c r="CZ27" s="6"/>
      <c r="DA27" s="6"/>
      <c r="DB27" s="6"/>
      <c r="DC27" s="25">
        <f>$B$27*CY27</f>
        <v>0.56491559370529321</v>
      </c>
      <c r="DD27" s="81">
        <f>CY27+CT27+CO27+CJ27+CE27+BZ27+BU27+BP27+BK27+BF27+BA27+AV27+AQ27+AL27+AG27+AB27+W27+R27+M27+H27+C27</f>
        <v>3495</v>
      </c>
      <c r="DE27" s="6"/>
      <c r="DF27" s="6"/>
      <c r="DG27" s="6"/>
      <c r="DH27" s="80">
        <f>DC27+CX27+CS27+CN27+CI27+CD27+BY27+BT27+BO27+BJ27+BE27+AZ27+AU27+AP27+AK27+AF27+AA27+V27+Q27+L27+G27</f>
        <v>58.07</v>
      </c>
      <c r="DI27" s="65">
        <f>SUM(DH26:DH27)</f>
        <v>115.82</v>
      </c>
    </row>
    <row r="28" spans="1:121" x14ac:dyDescent="0.2">
      <c r="C28" s="9"/>
      <c r="D28" s="6"/>
      <c r="E28" s="6"/>
      <c r="F28" s="6"/>
      <c r="G28" s="25"/>
      <c r="H28" s="9"/>
      <c r="I28" s="6"/>
      <c r="J28" s="6"/>
      <c r="K28" s="6"/>
      <c r="L28" s="25"/>
      <c r="M28" s="9"/>
      <c r="N28" s="6"/>
      <c r="O28" s="6"/>
      <c r="P28" s="6"/>
      <c r="Q28" s="25"/>
      <c r="R28" s="9"/>
      <c r="S28" s="6"/>
      <c r="T28" s="6"/>
      <c r="U28" s="6"/>
      <c r="V28" s="25"/>
      <c r="W28" s="9"/>
      <c r="X28" s="6"/>
      <c r="Y28" s="6"/>
      <c r="Z28" s="6"/>
      <c r="AA28" s="25"/>
      <c r="AB28" s="9"/>
      <c r="AC28" s="6"/>
      <c r="AD28" s="6"/>
      <c r="AE28" s="6"/>
      <c r="AF28" s="25"/>
      <c r="AG28" s="9"/>
      <c r="AH28" s="6"/>
      <c r="AI28" s="6"/>
      <c r="AJ28" s="6"/>
      <c r="AK28" s="25"/>
      <c r="AL28" s="9"/>
      <c r="AM28" s="6"/>
      <c r="AN28" s="6"/>
      <c r="AO28" s="6"/>
      <c r="AP28" s="25"/>
      <c r="AQ28" s="9"/>
      <c r="AR28" s="6"/>
      <c r="AS28" s="6"/>
      <c r="AT28" s="6"/>
      <c r="AU28" s="25"/>
      <c r="AV28" s="9"/>
      <c r="AW28" s="6"/>
      <c r="AX28" s="6"/>
      <c r="AY28" s="6"/>
      <c r="AZ28" s="25"/>
      <c r="BA28" s="9"/>
      <c r="BB28" s="6"/>
      <c r="BC28" s="6"/>
      <c r="BD28" s="6"/>
      <c r="BE28" s="25"/>
      <c r="BF28" s="9"/>
      <c r="BG28" s="6"/>
      <c r="BH28" s="6"/>
      <c r="BI28" s="6"/>
      <c r="BJ28" s="25"/>
      <c r="BK28" s="9"/>
      <c r="BL28" s="6"/>
      <c r="BM28" s="6"/>
      <c r="BN28" s="6"/>
      <c r="BO28" s="25"/>
      <c r="BP28" s="9"/>
      <c r="BQ28" s="6"/>
      <c r="BR28" s="6"/>
      <c r="BS28" s="6"/>
      <c r="BT28" s="25"/>
      <c r="BU28" s="9"/>
      <c r="BV28" s="6"/>
      <c r="BW28" s="6"/>
      <c r="BX28" s="6"/>
      <c r="BY28" s="25"/>
      <c r="BZ28" s="9"/>
      <c r="CA28" s="6"/>
      <c r="CB28" s="6"/>
      <c r="CC28" s="6"/>
      <c r="CD28" s="25"/>
      <c r="CE28" s="9"/>
      <c r="CF28" s="6"/>
      <c r="CG28" s="6"/>
      <c r="CH28" s="6"/>
      <c r="CI28" s="25"/>
      <c r="CJ28" s="9"/>
      <c r="CK28" s="6"/>
      <c r="CL28" s="6"/>
      <c r="CM28" s="6"/>
      <c r="CN28" s="25"/>
      <c r="CO28" s="9"/>
      <c r="CP28" s="6"/>
      <c r="CQ28" s="6"/>
      <c r="CR28" s="6"/>
      <c r="CS28" s="25"/>
      <c r="CT28" s="9"/>
      <c r="CU28" s="6"/>
      <c r="CV28" s="6"/>
      <c r="CW28" s="6"/>
      <c r="CX28" s="25"/>
      <c r="CY28" s="9"/>
      <c r="CZ28" s="6"/>
      <c r="DA28" s="6"/>
      <c r="DB28" s="6"/>
      <c r="DC28" s="100"/>
      <c r="DD28" s="9"/>
      <c r="DE28" s="6"/>
      <c r="DF28" s="6"/>
      <c r="DG28" s="6"/>
      <c r="DH28" s="25"/>
    </row>
    <row r="29" spans="1:121" x14ac:dyDescent="0.2">
      <c r="A29" s="63" t="s">
        <v>22</v>
      </c>
      <c r="C29" s="34">
        <f>37+24.67+10</f>
        <v>71.67</v>
      </c>
      <c r="D29" s="17">
        <v>37</v>
      </c>
      <c r="E29" s="17"/>
      <c r="F29" s="17"/>
      <c r="G29" s="25">
        <f>C29/D29</f>
        <v>1.9370270270270271</v>
      </c>
      <c r="H29" s="34">
        <f>37+12.33</f>
        <v>49.33</v>
      </c>
      <c r="I29" s="17">
        <v>37</v>
      </c>
      <c r="J29" s="17"/>
      <c r="K29" s="17"/>
      <c r="L29" s="25">
        <f>H29/I29</f>
        <v>1.3332432432432433</v>
      </c>
      <c r="M29" s="34">
        <f>37+12.33</f>
        <v>49.33</v>
      </c>
      <c r="N29" s="17">
        <v>37</v>
      </c>
      <c r="O29" s="17"/>
      <c r="P29" s="17"/>
      <c r="Q29" s="25">
        <f>M29/N29</f>
        <v>1.3332432432432433</v>
      </c>
      <c r="R29" s="34">
        <f>24.67</f>
        <v>24.67</v>
      </c>
      <c r="S29" s="17">
        <v>37</v>
      </c>
      <c r="T29" s="17"/>
      <c r="U29" s="17"/>
      <c r="V29" s="25">
        <f>R29/S29</f>
        <v>0.66675675675675683</v>
      </c>
      <c r="W29" s="34">
        <f>37+37+18.5+10</f>
        <v>102.5</v>
      </c>
      <c r="X29" s="17">
        <v>37</v>
      </c>
      <c r="Y29" s="17"/>
      <c r="Z29" s="17"/>
      <c r="AA29" s="25">
        <f>W29/X29</f>
        <v>2.7702702702702702</v>
      </c>
      <c r="AB29" s="34">
        <f>37+37+18.5</f>
        <v>92.5</v>
      </c>
      <c r="AC29" s="17">
        <v>37</v>
      </c>
      <c r="AD29" s="17"/>
      <c r="AE29" s="17"/>
      <c r="AF29" s="25">
        <f>AB29/AC29</f>
        <v>2.5</v>
      </c>
      <c r="AG29" s="34">
        <f>24.67</f>
        <v>24.67</v>
      </c>
      <c r="AH29" s="17">
        <v>37</v>
      </c>
      <c r="AI29" s="17"/>
      <c r="AJ29" s="17"/>
      <c r="AK29" s="25">
        <f>AG29/AH29</f>
        <v>0.66675675675675683</v>
      </c>
      <c r="AL29" s="34">
        <f>37+12.33</f>
        <v>49.33</v>
      </c>
      <c r="AM29" s="17">
        <v>37</v>
      </c>
      <c r="AN29" s="17"/>
      <c r="AO29" s="17"/>
      <c r="AP29" s="25">
        <f>AL29/AM29</f>
        <v>1.3332432432432433</v>
      </c>
      <c r="AQ29" s="34">
        <f>24.67</f>
        <v>24.67</v>
      </c>
      <c r="AR29" s="17">
        <v>37</v>
      </c>
      <c r="AS29" s="17"/>
      <c r="AT29" s="17"/>
      <c r="AU29" s="25">
        <f>AQ29/AR29</f>
        <v>0.66675675675675683</v>
      </c>
      <c r="AV29" s="34">
        <f>37+24.67+10</f>
        <v>71.67</v>
      </c>
      <c r="AW29" s="17">
        <v>37</v>
      </c>
      <c r="AX29" s="17"/>
      <c r="AY29" s="17"/>
      <c r="AZ29" s="25">
        <f>AV29/AW29</f>
        <v>1.9370270270270271</v>
      </c>
      <c r="BA29" s="34">
        <f>37+24.67+10</f>
        <v>71.67</v>
      </c>
      <c r="BB29" s="17">
        <v>37</v>
      </c>
      <c r="BC29" s="17"/>
      <c r="BD29" s="17"/>
      <c r="BE29" s="25">
        <f>BA29/BB29</f>
        <v>1.9370270270270271</v>
      </c>
      <c r="BF29" s="34">
        <f>37+12.33</f>
        <v>49.33</v>
      </c>
      <c r="BG29" s="17">
        <v>37</v>
      </c>
      <c r="BH29" s="17"/>
      <c r="BI29" s="17"/>
      <c r="BJ29" s="25">
        <f>BF29/BG29</f>
        <v>1.3332432432432433</v>
      </c>
      <c r="BK29" s="34">
        <f>37+24.67</f>
        <v>61.67</v>
      </c>
      <c r="BL29" s="17">
        <v>37</v>
      </c>
      <c r="BM29" s="17"/>
      <c r="BN29" s="17"/>
      <c r="BO29" s="25">
        <f>BK29/BL29</f>
        <v>1.6667567567567567</v>
      </c>
      <c r="BP29" s="34">
        <f>37+12.33</f>
        <v>49.33</v>
      </c>
      <c r="BQ29" s="17">
        <v>37</v>
      </c>
      <c r="BR29" s="17"/>
      <c r="BS29" s="17"/>
      <c r="BT29" s="25">
        <f>BP29/BQ29</f>
        <v>1.3332432432432433</v>
      </c>
      <c r="BU29" s="34">
        <f>37+24.67+10</f>
        <v>71.67</v>
      </c>
      <c r="BV29" s="17">
        <v>37</v>
      </c>
      <c r="BW29" s="17"/>
      <c r="BX29" s="17"/>
      <c r="BY29" s="25">
        <f>BU29/BV29</f>
        <v>1.9370270270270271</v>
      </c>
      <c r="BZ29" s="34">
        <v>37</v>
      </c>
      <c r="CA29" s="17">
        <v>37</v>
      </c>
      <c r="CB29" s="17"/>
      <c r="CC29" s="17"/>
      <c r="CD29" s="25">
        <f>BZ29/CA29</f>
        <v>1</v>
      </c>
      <c r="CE29" s="34">
        <f>24.67</f>
        <v>24.67</v>
      </c>
      <c r="CF29" s="17">
        <v>37</v>
      </c>
      <c r="CG29" s="17"/>
      <c r="CH29" s="17"/>
      <c r="CI29" s="25">
        <f>CE29/CF29</f>
        <v>0.66675675675675683</v>
      </c>
      <c r="CJ29" s="34">
        <f>37+12.33</f>
        <v>49.33</v>
      </c>
      <c r="CK29" s="17">
        <v>37</v>
      </c>
      <c r="CL29" s="17"/>
      <c r="CM29" s="17"/>
      <c r="CN29" s="25">
        <f>CJ29/CK29</f>
        <v>1.3332432432432433</v>
      </c>
      <c r="CO29" s="34">
        <f>37+24.67+10</f>
        <v>71.67</v>
      </c>
      <c r="CP29" s="17">
        <v>37</v>
      </c>
      <c r="CQ29" s="17"/>
      <c r="CR29" s="17"/>
      <c r="CS29" s="25">
        <f>CO29/CP29</f>
        <v>1.9370270270270271</v>
      </c>
      <c r="CT29" s="34">
        <f>37+37+18.5</f>
        <v>92.5</v>
      </c>
      <c r="CU29" s="17">
        <v>37</v>
      </c>
      <c r="CV29" s="17"/>
      <c r="CW29" s="17"/>
      <c r="CX29" s="25">
        <f>CT29/CU29</f>
        <v>2.5</v>
      </c>
      <c r="CY29" s="34">
        <f>37+12.33</f>
        <v>49.33</v>
      </c>
      <c r="CZ29" s="17">
        <v>37</v>
      </c>
      <c r="DA29" s="17"/>
      <c r="DB29" s="17"/>
      <c r="DC29" s="100">
        <f>CY29/CZ29</f>
        <v>1.3332432432432433</v>
      </c>
      <c r="DD29" s="32">
        <f>CY29+CT29+CO29+CJ29+CE29+BZ29+BU29+BP29+BK29+BF29+BA29+AV29+AQ29+AL29+AG29+AB29+W29+R29+M29+H29+C29</f>
        <v>1188.5099999999998</v>
      </c>
      <c r="DE29" s="17">
        <v>37</v>
      </c>
      <c r="DF29" s="17"/>
      <c r="DG29" s="17"/>
      <c r="DH29" s="25">
        <f>DD29/DE29</f>
        <v>32.121891891891885</v>
      </c>
    </row>
    <row r="30" spans="1:121" x14ac:dyDescent="0.2">
      <c r="A30" s="63" t="s">
        <v>53</v>
      </c>
      <c r="C30" s="9"/>
      <c r="D30" s="6"/>
      <c r="E30" s="19"/>
      <c r="F30" s="17"/>
      <c r="G30" s="91">
        <v>-1</v>
      </c>
      <c r="H30" s="9"/>
      <c r="I30" s="6"/>
      <c r="J30" s="19"/>
      <c r="K30" s="17"/>
      <c r="L30" s="91">
        <v>-1</v>
      </c>
      <c r="M30" s="6"/>
      <c r="N30" s="6"/>
      <c r="O30" s="19"/>
      <c r="P30" s="17"/>
      <c r="Q30" s="91">
        <v>-1</v>
      </c>
      <c r="R30" s="9"/>
      <c r="S30" s="6"/>
      <c r="T30" s="19"/>
      <c r="U30" s="17"/>
      <c r="V30" s="91">
        <v>0</v>
      </c>
      <c r="W30" s="9"/>
      <c r="X30" s="6"/>
      <c r="Y30" s="19"/>
      <c r="Z30" s="17"/>
      <c r="AA30" s="91">
        <v>-1</v>
      </c>
      <c r="AB30" s="9"/>
      <c r="AC30" s="6"/>
      <c r="AD30" s="19"/>
      <c r="AE30" s="17"/>
      <c r="AF30" s="91">
        <v>-1</v>
      </c>
      <c r="AG30" s="9"/>
      <c r="AH30" s="6"/>
      <c r="AI30" s="19"/>
      <c r="AJ30" s="17"/>
      <c r="AK30" s="91">
        <v>0</v>
      </c>
      <c r="AL30" s="9"/>
      <c r="AM30" s="6"/>
      <c r="AN30" s="19"/>
      <c r="AO30" s="17"/>
      <c r="AP30" s="91">
        <v>-1</v>
      </c>
      <c r="AQ30" s="9"/>
      <c r="AR30" s="6"/>
      <c r="AS30" s="19"/>
      <c r="AT30" s="17"/>
      <c r="AU30" s="91">
        <v>0</v>
      </c>
      <c r="AV30" s="9"/>
      <c r="AW30" s="6"/>
      <c r="AX30" s="19"/>
      <c r="AY30" s="17"/>
      <c r="AZ30" s="91">
        <v>-1</v>
      </c>
      <c r="BA30" s="9"/>
      <c r="BB30" s="6"/>
      <c r="BC30" s="19"/>
      <c r="BD30" s="17"/>
      <c r="BE30" s="91">
        <v>-1</v>
      </c>
      <c r="BF30" s="9"/>
      <c r="BG30" s="6"/>
      <c r="BH30" s="19"/>
      <c r="BI30" s="17"/>
      <c r="BJ30" s="91">
        <v>-1</v>
      </c>
      <c r="BK30" s="9"/>
      <c r="BL30" s="6"/>
      <c r="BM30" s="19"/>
      <c r="BN30" s="17"/>
      <c r="BO30" s="91">
        <v>-1</v>
      </c>
      <c r="BP30" s="9"/>
      <c r="BQ30" s="6"/>
      <c r="BR30" s="19"/>
      <c r="BS30" s="17"/>
      <c r="BT30" s="91">
        <v>-1</v>
      </c>
      <c r="BU30" s="9"/>
      <c r="BV30" s="6"/>
      <c r="BW30" s="19"/>
      <c r="BX30" s="17"/>
      <c r="BY30" s="91">
        <v>-1</v>
      </c>
      <c r="BZ30" s="9"/>
      <c r="CA30" s="6"/>
      <c r="CB30" s="19"/>
      <c r="CC30" s="17"/>
      <c r="CD30" s="91">
        <v>0</v>
      </c>
      <c r="CE30" s="9"/>
      <c r="CF30" s="6"/>
      <c r="CG30" s="19"/>
      <c r="CH30" s="17"/>
      <c r="CI30" s="91">
        <v>0</v>
      </c>
      <c r="CJ30" s="9"/>
      <c r="CK30" s="6"/>
      <c r="CL30" s="19"/>
      <c r="CM30" s="17"/>
      <c r="CN30" s="91">
        <v>-1</v>
      </c>
      <c r="CO30" s="9"/>
      <c r="CP30" s="6"/>
      <c r="CQ30" s="19"/>
      <c r="CR30" s="17"/>
      <c r="CS30" s="91">
        <v>-1</v>
      </c>
      <c r="CT30" s="9"/>
      <c r="CU30" s="6"/>
      <c r="CV30" s="19"/>
      <c r="CW30" s="17"/>
      <c r="CX30" s="91">
        <v>-1</v>
      </c>
      <c r="CY30" s="9"/>
      <c r="CZ30" s="6"/>
      <c r="DA30" s="19"/>
      <c r="DB30" s="17"/>
      <c r="DC30" s="101">
        <v>-1</v>
      </c>
      <c r="DD30" s="9"/>
      <c r="DE30" s="6"/>
      <c r="DF30" s="19"/>
      <c r="DG30" s="17"/>
      <c r="DH30" s="91">
        <f>DC30+CX30+CS30+CN30+CI30+CD30+BY30+BT30+BO30+BJ30+BE30+AZ30+AU30+AP30+AK30+AF30+AA30+V30+Q30+L30+G30</f>
        <v>-16</v>
      </c>
    </row>
    <row r="31" spans="1:121" s="47" customFormat="1" x14ac:dyDescent="0.2">
      <c r="C31" s="87"/>
      <c r="D31" s="88"/>
      <c r="E31" s="89"/>
      <c r="F31" s="90"/>
      <c r="G31" s="92"/>
      <c r="H31" s="87"/>
      <c r="I31" s="88"/>
      <c r="J31" s="89"/>
      <c r="K31" s="90"/>
      <c r="L31" s="92"/>
      <c r="M31" s="87"/>
      <c r="N31" s="88"/>
      <c r="O31" s="89"/>
      <c r="P31" s="90"/>
      <c r="Q31" s="92"/>
      <c r="R31" s="87"/>
      <c r="S31" s="88"/>
      <c r="T31" s="89"/>
      <c r="U31" s="90"/>
      <c r="V31" s="92"/>
      <c r="W31" s="87"/>
      <c r="X31" s="88"/>
      <c r="Y31" s="89"/>
      <c r="Z31" s="90"/>
      <c r="AA31" s="92"/>
      <c r="AB31" s="87"/>
      <c r="AC31" s="88"/>
      <c r="AD31" s="89"/>
      <c r="AE31" s="90"/>
      <c r="AF31" s="92"/>
      <c r="AG31" s="87"/>
      <c r="AH31" s="88"/>
      <c r="AI31" s="89"/>
      <c r="AJ31" s="90"/>
      <c r="AK31" s="92"/>
      <c r="AL31" s="87"/>
      <c r="AM31" s="88"/>
      <c r="AN31" s="89"/>
      <c r="AO31" s="90"/>
      <c r="AP31" s="92"/>
      <c r="AQ31" s="87"/>
      <c r="AR31" s="88"/>
      <c r="AS31" s="89"/>
      <c r="AT31" s="90"/>
      <c r="AU31" s="92"/>
      <c r="AV31" s="87"/>
      <c r="AW31" s="88"/>
      <c r="AX31" s="89"/>
      <c r="AY31" s="90"/>
      <c r="AZ31" s="92"/>
      <c r="BA31" s="87"/>
      <c r="BB31" s="88"/>
      <c r="BC31" s="89"/>
      <c r="BD31" s="90"/>
      <c r="BE31" s="92"/>
      <c r="BF31" s="87"/>
      <c r="BG31" s="88"/>
      <c r="BH31" s="89"/>
      <c r="BI31" s="90"/>
      <c r="BJ31" s="92"/>
      <c r="BK31" s="87"/>
      <c r="BL31" s="88"/>
      <c r="BM31" s="89"/>
      <c r="BN31" s="90"/>
      <c r="BO31" s="92"/>
      <c r="BP31" s="87"/>
      <c r="BQ31" s="88"/>
      <c r="BR31" s="89"/>
      <c r="BS31" s="90"/>
      <c r="BT31" s="92"/>
      <c r="BU31" s="87"/>
      <c r="BV31" s="88"/>
      <c r="BW31" s="89"/>
      <c r="BX31" s="90"/>
      <c r="BY31" s="92"/>
      <c r="BZ31" s="87"/>
      <c r="CA31" s="88"/>
      <c r="CB31" s="89"/>
      <c r="CC31" s="90"/>
      <c r="CD31" s="92"/>
      <c r="CE31" s="87"/>
      <c r="CF31" s="88"/>
      <c r="CG31" s="89"/>
      <c r="CH31" s="90"/>
      <c r="CI31" s="92"/>
      <c r="CJ31" s="87"/>
      <c r="CK31" s="88"/>
      <c r="CL31" s="89"/>
      <c r="CM31" s="90"/>
      <c r="CN31" s="92"/>
      <c r="CO31" s="87"/>
      <c r="CP31" s="88"/>
      <c r="CQ31" s="89"/>
      <c r="CR31" s="90"/>
      <c r="CS31" s="92"/>
      <c r="CT31" s="87"/>
      <c r="CU31" s="88"/>
      <c r="CV31" s="89"/>
      <c r="CW31" s="90"/>
      <c r="CX31" s="92"/>
      <c r="CY31" s="87"/>
      <c r="CZ31" s="88"/>
      <c r="DA31" s="89"/>
      <c r="DB31" s="90"/>
      <c r="DC31" s="102"/>
      <c r="DD31" s="87"/>
      <c r="DE31" s="88"/>
      <c r="DF31" s="89"/>
      <c r="DG31" s="90"/>
      <c r="DH31" s="92"/>
    </row>
    <row r="32" spans="1:121" x14ac:dyDescent="0.2">
      <c r="A32" s="63" t="s">
        <v>21</v>
      </c>
      <c r="C32" s="9"/>
      <c r="D32" s="6"/>
      <c r="E32" s="19"/>
      <c r="F32" s="17"/>
      <c r="G32" s="35">
        <v>0</v>
      </c>
      <c r="H32" s="9"/>
      <c r="I32" s="6"/>
      <c r="J32" s="19"/>
      <c r="K32" s="17"/>
      <c r="L32" s="35">
        <v>0.14000000000000001</v>
      </c>
      <c r="M32" s="9"/>
      <c r="N32" s="6"/>
      <c r="O32" s="19"/>
      <c r="P32" s="17"/>
      <c r="Q32" s="35">
        <v>0</v>
      </c>
      <c r="R32" s="9"/>
      <c r="S32" s="6"/>
      <c r="T32" s="19"/>
      <c r="U32" s="17"/>
      <c r="V32" s="35">
        <v>0</v>
      </c>
      <c r="W32" s="9"/>
      <c r="X32" s="6"/>
      <c r="Y32" s="19"/>
      <c r="Z32" s="17"/>
      <c r="AA32" s="35">
        <v>0</v>
      </c>
      <c r="AB32" s="9"/>
      <c r="AC32" s="6"/>
      <c r="AD32" s="19"/>
      <c r="AE32" s="17"/>
      <c r="AF32" s="35">
        <v>0</v>
      </c>
      <c r="AG32" s="9"/>
      <c r="AH32" s="6"/>
      <c r="AI32" s="19"/>
      <c r="AJ32" s="17"/>
      <c r="AK32" s="35">
        <v>0</v>
      </c>
      <c r="AL32" s="9"/>
      <c r="AM32" s="6"/>
      <c r="AN32" s="19"/>
      <c r="AO32" s="17"/>
      <c r="AP32" s="35">
        <v>0</v>
      </c>
      <c r="AQ32" s="9"/>
      <c r="AR32" s="6"/>
      <c r="AS32" s="19"/>
      <c r="AT32" s="17"/>
      <c r="AU32" s="35">
        <v>0</v>
      </c>
      <c r="AV32" s="9"/>
      <c r="AW32" s="6"/>
      <c r="AX32" s="19"/>
      <c r="AY32" s="17"/>
      <c r="AZ32" s="35">
        <v>0.06</v>
      </c>
      <c r="BA32" s="9"/>
      <c r="BB32" s="6"/>
      <c r="BC32" s="19"/>
      <c r="BD32" s="17"/>
      <c r="BE32" s="35">
        <v>0</v>
      </c>
      <c r="BF32" s="9"/>
      <c r="BG32" s="6"/>
      <c r="BH32" s="19"/>
      <c r="BI32" s="17"/>
      <c r="BJ32" s="35">
        <v>0</v>
      </c>
      <c r="BK32" s="9"/>
      <c r="BL32" s="6"/>
      <c r="BM32" s="19"/>
      <c r="BN32" s="17"/>
      <c r="BO32" s="35">
        <v>0</v>
      </c>
      <c r="BP32" s="9"/>
      <c r="BQ32" s="6"/>
      <c r="BR32" s="19"/>
      <c r="BS32" s="17"/>
      <c r="BT32" s="35">
        <v>0</v>
      </c>
      <c r="BU32" s="9"/>
      <c r="BV32" s="6"/>
      <c r="BW32" s="19"/>
      <c r="BX32" s="17"/>
      <c r="BY32" s="35">
        <v>0</v>
      </c>
      <c r="BZ32" s="9"/>
      <c r="CA32" s="6"/>
      <c r="CB32" s="19"/>
      <c r="CC32" s="17"/>
      <c r="CD32" s="35">
        <v>0</v>
      </c>
      <c r="CE32" s="9"/>
      <c r="CF32" s="6"/>
      <c r="CG32" s="19"/>
      <c r="CH32" s="17"/>
      <c r="CI32" s="35">
        <v>0</v>
      </c>
      <c r="CJ32" s="9"/>
      <c r="CK32" s="6"/>
      <c r="CL32" s="19"/>
      <c r="CM32" s="17"/>
      <c r="CN32" s="35">
        <v>0</v>
      </c>
      <c r="CO32" s="9"/>
      <c r="CP32" s="6"/>
      <c r="CQ32" s="19"/>
      <c r="CR32" s="17"/>
      <c r="CS32" s="35">
        <v>0</v>
      </c>
      <c r="CT32" s="9"/>
      <c r="CU32" s="6"/>
      <c r="CV32" s="19"/>
      <c r="CW32" s="17"/>
      <c r="CX32" s="35">
        <v>0</v>
      </c>
      <c r="CY32" s="9"/>
      <c r="CZ32" s="6"/>
      <c r="DA32" s="19"/>
      <c r="DB32" s="17"/>
      <c r="DC32" s="103">
        <v>0</v>
      </c>
      <c r="DD32" s="9"/>
      <c r="DE32" s="6"/>
      <c r="DF32" s="19"/>
      <c r="DG32" s="17"/>
      <c r="DH32" s="35">
        <f>DC32+CX32+CS32+CN32+CI32+CD32+BY32+BT32+BO32+BJ32+BE32+AZ32+AU32+AP32+AK32+AF32+AA32+V32+Q32+L32+G32</f>
        <v>0.2</v>
      </c>
    </row>
    <row r="33" spans="1:112" x14ac:dyDescent="0.2">
      <c r="C33" s="9"/>
      <c r="D33" s="6"/>
      <c r="E33" s="6"/>
      <c r="F33" s="6"/>
      <c r="G33" s="25"/>
      <c r="H33" s="9"/>
      <c r="I33" s="6"/>
      <c r="J33" s="6"/>
      <c r="K33" s="6"/>
      <c r="L33" s="25"/>
      <c r="M33" s="9"/>
      <c r="N33" s="6"/>
      <c r="O33" s="6"/>
      <c r="P33" s="6"/>
      <c r="Q33" s="92"/>
      <c r="R33" s="9"/>
      <c r="S33" s="6"/>
      <c r="T33" s="6"/>
      <c r="U33" s="6"/>
      <c r="V33" s="25"/>
      <c r="W33" s="9"/>
      <c r="X33" s="6"/>
      <c r="Y33" s="6"/>
      <c r="Z33" s="6"/>
      <c r="AA33" s="25"/>
      <c r="AB33" s="9"/>
      <c r="AC33" s="6"/>
      <c r="AD33" s="6"/>
      <c r="AE33" s="6"/>
      <c r="AF33" s="25"/>
      <c r="AG33" s="9"/>
      <c r="AH33" s="6"/>
      <c r="AI33" s="6"/>
      <c r="AJ33" s="6"/>
      <c r="AK33" s="25"/>
      <c r="AL33" s="9"/>
      <c r="AM33" s="6"/>
      <c r="AN33" s="6"/>
      <c r="AO33" s="6"/>
      <c r="AP33" s="25"/>
      <c r="AQ33" s="9"/>
      <c r="AR33" s="6"/>
      <c r="AS33" s="6"/>
      <c r="AT33" s="6"/>
      <c r="AU33" s="25"/>
      <c r="AV33" s="9"/>
      <c r="AW33" s="6"/>
      <c r="AX33" s="6"/>
      <c r="AY33" s="6"/>
      <c r="AZ33" s="25"/>
      <c r="BA33" s="9"/>
      <c r="BB33" s="6"/>
      <c r="BC33" s="6"/>
      <c r="BD33" s="6"/>
      <c r="BE33" s="25"/>
      <c r="BF33" s="9"/>
      <c r="BG33" s="6"/>
      <c r="BH33" s="6"/>
      <c r="BI33" s="6"/>
      <c r="BJ33" s="25"/>
      <c r="BK33" s="9"/>
      <c r="BL33" s="6"/>
      <c r="BM33" s="6"/>
      <c r="BN33" s="6"/>
      <c r="BO33" s="25"/>
      <c r="BP33" s="9"/>
      <c r="BQ33" s="6"/>
      <c r="BR33" s="6"/>
      <c r="BS33" s="6"/>
      <c r="BT33" s="25"/>
      <c r="BU33" s="9"/>
      <c r="BV33" s="6"/>
      <c r="BW33" s="6"/>
      <c r="BX33" s="6"/>
      <c r="BY33" s="25"/>
      <c r="BZ33" s="9"/>
      <c r="CA33" s="6"/>
      <c r="CB33" s="6"/>
      <c r="CC33" s="6"/>
      <c r="CD33" s="25"/>
      <c r="CE33" s="9"/>
      <c r="CF33" s="6"/>
      <c r="CG33" s="6"/>
      <c r="CH33" s="6"/>
      <c r="CI33" s="25"/>
      <c r="CJ33" s="9"/>
      <c r="CK33" s="6"/>
      <c r="CL33" s="6"/>
      <c r="CM33" s="6"/>
      <c r="CN33" s="25"/>
      <c r="CO33" s="9"/>
      <c r="CP33" s="6"/>
      <c r="CQ33" s="6"/>
      <c r="CR33" s="6"/>
      <c r="CS33" s="25"/>
      <c r="CT33" s="9"/>
      <c r="CU33" s="6"/>
      <c r="CV33" s="6"/>
      <c r="CW33" s="6"/>
      <c r="CX33" s="25"/>
      <c r="CY33" s="9"/>
      <c r="CZ33" s="6"/>
      <c r="DA33" s="6"/>
      <c r="DB33" s="6"/>
      <c r="DC33" s="100"/>
      <c r="DD33" s="9"/>
      <c r="DE33" s="6"/>
      <c r="DF33" s="6"/>
      <c r="DG33" s="6"/>
      <c r="DH33" s="25"/>
    </row>
    <row r="34" spans="1:112" x14ac:dyDescent="0.2">
      <c r="A34" s="63" t="s">
        <v>68</v>
      </c>
      <c r="C34" s="9"/>
      <c r="D34" s="6"/>
      <c r="E34" s="6"/>
      <c r="F34" s="6"/>
      <c r="G34" s="25">
        <f>SUM(G22:G32)</f>
        <v>24.337662363972854</v>
      </c>
      <c r="H34" s="9"/>
      <c r="I34" s="6"/>
      <c r="J34" s="6"/>
      <c r="K34" s="6"/>
      <c r="L34" s="25">
        <f>SUM(L22:L32)</f>
        <v>12.186444101397697</v>
      </c>
      <c r="M34" s="9"/>
      <c r="N34" s="6"/>
      <c r="O34" s="6"/>
      <c r="P34" s="6"/>
      <c r="Q34" s="25">
        <f>SUM(Q22:Q32)</f>
        <v>15.593118220571267</v>
      </c>
      <c r="R34" s="9"/>
      <c r="S34" s="6"/>
      <c r="T34" s="6"/>
      <c r="U34" s="6"/>
      <c r="V34" s="25">
        <f>SUM(V22:V32)</f>
        <v>7.9425001067573469</v>
      </c>
      <c r="W34" s="9"/>
      <c r="X34" s="6"/>
      <c r="Y34" s="6"/>
      <c r="Z34" s="6"/>
      <c r="AA34" s="25">
        <f>SUM(AA22:AA32)</f>
        <v>40.777985377158586</v>
      </c>
      <c r="AB34" s="9"/>
      <c r="AC34" s="6"/>
      <c r="AD34" s="6"/>
      <c r="AE34" s="6"/>
      <c r="AF34" s="25">
        <f>SUM(AF22:AF32)</f>
        <v>48.812477428369967</v>
      </c>
      <c r="AG34" s="9"/>
      <c r="AH34" s="6"/>
      <c r="AI34" s="6"/>
      <c r="AJ34" s="6"/>
      <c r="AK34" s="25">
        <f>SUM(AK22:AK32)</f>
        <v>9.3153703994378123</v>
      </c>
      <c r="AL34" s="9"/>
      <c r="AM34" s="6"/>
      <c r="AN34" s="6"/>
      <c r="AO34" s="6"/>
      <c r="AP34" s="25">
        <f>SUM(AP22:AP32)</f>
        <v>11.481528507692403</v>
      </c>
      <c r="AQ34" s="9"/>
      <c r="AR34" s="6"/>
      <c r="AS34" s="6"/>
      <c r="AT34" s="6"/>
      <c r="AU34" s="25">
        <f>SUM(AU22:AU32)</f>
        <v>9.3818310575207882</v>
      </c>
      <c r="AV34" s="9"/>
      <c r="AW34" s="6"/>
      <c r="AX34" s="6"/>
      <c r="AY34" s="6"/>
      <c r="AZ34" s="25">
        <f>SUM(AZ22:AZ32)</f>
        <v>34.054718984351126</v>
      </c>
      <c r="BA34" s="9"/>
      <c r="BB34" s="6"/>
      <c r="BC34" s="6"/>
      <c r="BD34" s="6"/>
      <c r="BE34" s="25">
        <f>SUM(BE22:BE32)</f>
        <v>26.501614899316991</v>
      </c>
      <c r="BF34" s="9"/>
      <c r="BG34" s="6"/>
      <c r="BH34" s="6"/>
      <c r="BI34" s="6"/>
      <c r="BJ34" s="25">
        <f>SUM(BJ22:BJ32)</f>
        <v>11.581219494816866</v>
      </c>
      <c r="BK34" s="9"/>
      <c r="BL34" s="6"/>
      <c r="BM34" s="6"/>
      <c r="BN34" s="6"/>
      <c r="BO34" s="25">
        <f>SUM(BO22:BO32)</f>
        <v>20.705306089368882</v>
      </c>
      <c r="BP34" s="9"/>
      <c r="BQ34" s="6"/>
      <c r="BR34" s="6"/>
      <c r="BS34" s="6"/>
      <c r="BT34" s="25">
        <f>SUM(BT22:BT32)</f>
        <v>13.211665460385513</v>
      </c>
      <c r="BU34" s="9"/>
      <c r="BV34" s="6"/>
      <c r="BW34" s="6"/>
      <c r="BX34" s="6"/>
      <c r="BY34" s="25">
        <f>SUM(BY22:BY32)</f>
        <v>37.317694356949637</v>
      </c>
      <c r="BZ34" s="9"/>
      <c r="CA34" s="6"/>
      <c r="CB34" s="6"/>
      <c r="CC34" s="6"/>
      <c r="CD34" s="25">
        <f>SUM(CD22:CD32)</f>
        <v>15.760881771945133</v>
      </c>
      <c r="CE34" s="9"/>
      <c r="CF34" s="6"/>
      <c r="CG34" s="6"/>
      <c r="CH34" s="6"/>
      <c r="CI34" s="25">
        <f>SUM(CI22:CI32)</f>
        <v>10.544002239801339</v>
      </c>
      <c r="CJ34" s="9"/>
      <c r="CK34" s="6"/>
      <c r="CL34" s="6"/>
      <c r="CM34" s="6"/>
      <c r="CN34" s="25">
        <f>SUM(CN22:CN32)</f>
        <v>10.399382971308308</v>
      </c>
      <c r="CO34" s="9"/>
      <c r="CP34" s="6"/>
      <c r="CQ34" s="6"/>
      <c r="CR34" s="6"/>
      <c r="CS34" s="25">
        <f>SUM(CS22:CS32)</f>
        <v>23.457376863413163</v>
      </c>
      <c r="CT34" s="9"/>
      <c r="CU34" s="6"/>
      <c r="CV34" s="6"/>
      <c r="CW34" s="6"/>
      <c r="CX34" s="25">
        <f>SUM(CX22:CX32)</f>
        <v>46.726976366409204</v>
      </c>
      <c r="CY34" s="9"/>
      <c r="CZ34" s="6"/>
      <c r="DA34" s="6"/>
      <c r="DB34" s="6"/>
      <c r="DC34" s="100">
        <f>SUM(DC22:DC32)</f>
        <v>11.747371140024306</v>
      </c>
      <c r="DD34" s="9"/>
      <c r="DE34" s="6"/>
      <c r="DF34" s="6"/>
      <c r="DG34" s="6"/>
      <c r="DH34" s="25">
        <f>SUM(DH22:DH32)</f>
        <v>441.83712820096923</v>
      </c>
    </row>
    <row r="35" spans="1:112" x14ac:dyDescent="0.2">
      <c r="A35" s="63" t="s">
        <v>45</v>
      </c>
      <c r="C35" s="9"/>
      <c r="D35" s="6"/>
      <c r="E35" s="6"/>
      <c r="F35" s="6"/>
      <c r="G35" s="26">
        <f>-G34*1.4%</f>
        <v>-0.3407272730956199</v>
      </c>
      <c r="H35" s="9"/>
      <c r="I35" s="6"/>
      <c r="J35" s="6"/>
      <c r="K35" s="6"/>
      <c r="L35" s="26">
        <f>-L34*1.4%</f>
        <v>-0.17061021741956775</v>
      </c>
      <c r="M35" s="9"/>
      <c r="N35" s="6"/>
      <c r="O35" s="6"/>
      <c r="P35" s="6"/>
      <c r="Q35" s="26">
        <f>-Q34*1.4%</f>
        <v>-0.21830365508799771</v>
      </c>
      <c r="R35" s="9"/>
      <c r="S35" s="6"/>
      <c r="T35" s="6"/>
      <c r="U35" s="6"/>
      <c r="V35" s="26">
        <f>-V34*1.4%</f>
        <v>-0.11119500149460285</v>
      </c>
      <c r="W35" s="9"/>
      <c r="X35" s="6"/>
      <c r="Y35" s="6"/>
      <c r="Z35" s="6"/>
      <c r="AA35" s="26">
        <f>-AA34*1.4%</f>
        <v>-0.57089179528022016</v>
      </c>
      <c r="AB35" s="9"/>
      <c r="AC35" s="6"/>
      <c r="AD35" s="6"/>
      <c r="AE35" s="6"/>
      <c r="AF35" s="26">
        <f>-AF34*1.4%</f>
        <v>-0.68337468399717949</v>
      </c>
      <c r="AG35" s="9"/>
      <c r="AH35" s="6"/>
      <c r="AI35" s="6"/>
      <c r="AJ35" s="6"/>
      <c r="AK35" s="26">
        <f>-AK34*1.4%</f>
        <v>-0.13041518559212936</v>
      </c>
      <c r="AL35" s="9"/>
      <c r="AM35" s="6"/>
      <c r="AN35" s="6"/>
      <c r="AO35" s="6"/>
      <c r="AP35" s="26">
        <f>-AP34*1.4%</f>
        <v>-0.16074139910769361</v>
      </c>
      <c r="AQ35" s="9"/>
      <c r="AR35" s="6"/>
      <c r="AS35" s="6"/>
      <c r="AT35" s="6"/>
      <c r="AU35" s="26">
        <f>-AU34*1.4%</f>
        <v>-0.13134563480529102</v>
      </c>
      <c r="AV35" s="9"/>
      <c r="AW35" s="6"/>
      <c r="AX35" s="6"/>
      <c r="AY35" s="6"/>
      <c r="AZ35" s="26">
        <f>-AZ34*1.4%</f>
        <v>-0.47676606578091574</v>
      </c>
      <c r="BA35" s="9"/>
      <c r="BB35" s="6"/>
      <c r="BC35" s="6"/>
      <c r="BD35" s="6"/>
      <c r="BE35" s="26">
        <f>-BE34*1.4%</f>
        <v>-0.37102260859043784</v>
      </c>
      <c r="BF35" s="9"/>
      <c r="BG35" s="6"/>
      <c r="BH35" s="6"/>
      <c r="BI35" s="6"/>
      <c r="BJ35" s="26">
        <f>-BJ34*1.4%</f>
        <v>-0.16213707292743609</v>
      </c>
      <c r="BK35" s="9"/>
      <c r="BL35" s="6"/>
      <c r="BM35" s="6"/>
      <c r="BN35" s="6"/>
      <c r="BO35" s="26">
        <f>-BO34*1.4%</f>
        <v>-0.28987428525116432</v>
      </c>
      <c r="BP35" s="9"/>
      <c r="BQ35" s="6"/>
      <c r="BR35" s="6"/>
      <c r="BS35" s="6"/>
      <c r="BT35" s="26">
        <f>-BT34*1.4%</f>
        <v>-0.18496331644539715</v>
      </c>
      <c r="BU35" s="9"/>
      <c r="BV35" s="6"/>
      <c r="BW35" s="6"/>
      <c r="BX35" s="6"/>
      <c r="BY35" s="26">
        <f>-BY34*1.4%</f>
        <v>-0.52244772099729486</v>
      </c>
      <c r="BZ35" s="9"/>
      <c r="CA35" s="6"/>
      <c r="CB35" s="6"/>
      <c r="CC35" s="6"/>
      <c r="CD35" s="26">
        <f>-CD34*1.4%</f>
        <v>-0.22065234480723184</v>
      </c>
      <c r="CE35" s="9"/>
      <c r="CF35" s="6"/>
      <c r="CG35" s="6"/>
      <c r="CH35" s="6"/>
      <c r="CI35" s="26">
        <f>-CI34*1.4%</f>
        <v>-0.14761603135721874</v>
      </c>
      <c r="CJ35" s="9"/>
      <c r="CK35" s="6"/>
      <c r="CL35" s="6"/>
      <c r="CM35" s="6"/>
      <c r="CN35" s="26">
        <f>-CN34*1.4%</f>
        <v>-0.14559136159831629</v>
      </c>
      <c r="CO35" s="9"/>
      <c r="CP35" s="6"/>
      <c r="CQ35" s="6"/>
      <c r="CR35" s="6"/>
      <c r="CS35" s="26">
        <f>-CS34*1.4%</f>
        <v>-0.32840327608778425</v>
      </c>
      <c r="CT35" s="9"/>
      <c r="CU35" s="6"/>
      <c r="CV35" s="6"/>
      <c r="CW35" s="6"/>
      <c r="CX35" s="26">
        <f>-CX34*1.4%</f>
        <v>-0.65417766912972874</v>
      </c>
      <c r="CY35" s="9"/>
      <c r="CZ35" s="6"/>
      <c r="DA35" s="6"/>
      <c r="DB35" s="6"/>
      <c r="DC35" s="104">
        <f>-DC34*1.4%</f>
        <v>-0.16446319596034026</v>
      </c>
      <c r="DD35" s="9"/>
      <c r="DE35" s="6"/>
      <c r="DF35" s="6"/>
      <c r="DG35" s="6"/>
      <c r="DH35" s="26">
        <f>-DH34*1.4%</f>
        <v>-6.1857197948135685</v>
      </c>
    </row>
    <row r="36" spans="1:112" x14ac:dyDescent="0.2">
      <c r="C36" s="9"/>
      <c r="D36" s="6"/>
      <c r="E36" s="6"/>
      <c r="F36" s="6"/>
      <c r="G36" s="25"/>
      <c r="H36" s="9"/>
      <c r="I36" s="6"/>
      <c r="J36" s="6"/>
      <c r="K36" s="6"/>
      <c r="L36" s="25"/>
      <c r="M36" s="9"/>
      <c r="N36" s="6"/>
      <c r="O36" s="6"/>
      <c r="P36" s="6"/>
      <c r="Q36" s="25"/>
      <c r="R36" s="9"/>
      <c r="S36" s="6"/>
      <c r="T36" s="6"/>
      <c r="U36" s="6"/>
      <c r="V36" s="25"/>
      <c r="W36" s="9"/>
      <c r="X36" s="6"/>
      <c r="Y36" s="6"/>
      <c r="Z36" s="6"/>
      <c r="AA36" s="25"/>
      <c r="AB36" s="9"/>
      <c r="AC36" s="6"/>
      <c r="AD36" s="6"/>
      <c r="AE36" s="6"/>
      <c r="AF36" s="25"/>
      <c r="AG36" s="9"/>
      <c r="AH36" s="6"/>
      <c r="AI36" s="6"/>
      <c r="AJ36" s="6"/>
      <c r="AK36" s="25"/>
      <c r="AL36" s="9"/>
      <c r="AM36" s="6"/>
      <c r="AN36" s="6"/>
      <c r="AO36" s="6"/>
      <c r="AP36" s="25"/>
      <c r="AQ36" s="9"/>
      <c r="AR36" s="6"/>
      <c r="AS36" s="6"/>
      <c r="AT36" s="6"/>
      <c r="AU36" s="25"/>
      <c r="AV36" s="9"/>
      <c r="AW36" s="6"/>
      <c r="AX36" s="6"/>
      <c r="AY36" s="6"/>
      <c r="AZ36" s="25"/>
      <c r="BA36" s="9"/>
      <c r="BB36" s="6"/>
      <c r="BC36" s="6"/>
      <c r="BD36" s="6"/>
      <c r="BE36" s="25"/>
      <c r="BF36" s="9"/>
      <c r="BG36" s="6"/>
      <c r="BH36" s="6"/>
      <c r="BI36" s="6"/>
      <c r="BJ36" s="25"/>
      <c r="BK36" s="9"/>
      <c r="BL36" s="6"/>
      <c r="BM36" s="6"/>
      <c r="BN36" s="6"/>
      <c r="BO36" s="25"/>
      <c r="BP36" s="9"/>
      <c r="BQ36" s="6"/>
      <c r="BR36" s="6"/>
      <c r="BS36" s="6"/>
      <c r="BT36" s="25"/>
      <c r="BU36" s="9"/>
      <c r="BV36" s="6"/>
      <c r="BW36" s="6"/>
      <c r="BX36" s="6"/>
      <c r="BY36" s="25"/>
      <c r="BZ36" s="9"/>
      <c r="CA36" s="6"/>
      <c r="CB36" s="6"/>
      <c r="CC36" s="6"/>
      <c r="CD36" s="25"/>
      <c r="CE36" s="9"/>
      <c r="CF36" s="6"/>
      <c r="CG36" s="6"/>
      <c r="CH36" s="6"/>
      <c r="CI36" s="25"/>
      <c r="CJ36" s="9"/>
      <c r="CK36" s="6"/>
      <c r="CL36" s="6"/>
      <c r="CM36" s="6"/>
      <c r="CN36" s="25"/>
      <c r="CO36" s="9"/>
      <c r="CP36" s="6"/>
      <c r="CQ36" s="6"/>
      <c r="CR36" s="6"/>
      <c r="CS36" s="25"/>
      <c r="CT36" s="9"/>
      <c r="CU36" s="6"/>
      <c r="CV36" s="6"/>
      <c r="CW36" s="6"/>
      <c r="CX36" s="25"/>
      <c r="CY36" s="9"/>
      <c r="CZ36" s="6"/>
      <c r="DA36" s="6"/>
      <c r="DB36" s="6"/>
      <c r="DC36" s="100"/>
      <c r="DD36" s="9"/>
      <c r="DE36" s="6"/>
      <c r="DF36" s="6"/>
      <c r="DG36" s="6"/>
      <c r="DH36" s="25"/>
    </row>
    <row r="37" spans="1:112" s="108" customFormat="1" ht="13.5" thickBot="1" x14ac:dyDescent="0.25">
      <c r="A37" s="108" t="s">
        <v>69</v>
      </c>
      <c r="C37" s="109"/>
      <c r="D37" s="110"/>
      <c r="E37" s="110"/>
      <c r="F37" s="110"/>
      <c r="G37" s="27">
        <f>SUM(G34:G35)</f>
        <v>23.996935090877233</v>
      </c>
      <c r="H37" s="109"/>
      <c r="I37" s="110"/>
      <c r="J37" s="110"/>
      <c r="K37" s="110"/>
      <c r="L37" s="27">
        <f>SUM(L34:L35)</f>
        <v>12.015833883978129</v>
      </c>
      <c r="M37" s="109"/>
      <c r="N37" s="110"/>
      <c r="O37" s="110"/>
      <c r="P37" s="110"/>
      <c r="Q37" s="27">
        <f>SUM(Q34:Q35)</f>
        <v>15.37481456548327</v>
      </c>
      <c r="R37" s="109"/>
      <c r="S37" s="110"/>
      <c r="T37" s="110"/>
      <c r="U37" s="110"/>
      <c r="V37" s="27">
        <f>SUM(V34:V35)</f>
        <v>7.8313051052627438</v>
      </c>
      <c r="W37" s="109"/>
      <c r="X37" s="110"/>
      <c r="Y37" s="110"/>
      <c r="Z37" s="110"/>
      <c r="AA37" s="27">
        <f>SUM(AA34:AA35)</f>
        <v>40.207093581878368</v>
      </c>
      <c r="AB37" s="109"/>
      <c r="AC37" s="110"/>
      <c r="AD37" s="110"/>
      <c r="AE37" s="110"/>
      <c r="AF37" s="27">
        <f>SUM(AF34:AF35)</f>
        <v>48.129102744372787</v>
      </c>
      <c r="AG37" s="109"/>
      <c r="AH37" s="110"/>
      <c r="AI37" s="110"/>
      <c r="AJ37" s="110"/>
      <c r="AK37" s="27">
        <f>SUM(AK34:AK35)</f>
        <v>9.1849552138456829</v>
      </c>
      <c r="AL37" s="109"/>
      <c r="AM37" s="110"/>
      <c r="AN37" s="110"/>
      <c r="AO37" s="110"/>
      <c r="AP37" s="27">
        <f>SUM(AP34:AP35)</f>
        <v>11.320787108584708</v>
      </c>
      <c r="AQ37" s="109"/>
      <c r="AR37" s="110"/>
      <c r="AS37" s="110"/>
      <c r="AT37" s="110"/>
      <c r="AU37" s="27">
        <f>SUM(AU34:AU35)</f>
        <v>9.2504854227154976</v>
      </c>
      <c r="AV37" s="109"/>
      <c r="AW37" s="110"/>
      <c r="AX37" s="110"/>
      <c r="AY37" s="110"/>
      <c r="AZ37" s="27">
        <f>SUM(AZ34:AZ35)</f>
        <v>33.577952918570212</v>
      </c>
      <c r="BA37" s="109"/>
      <c r="BB37" s="110"/>
      <c r="BC37" s="110"/>
      <c r="BD37" s="110"/>
      <c r="BE37" s="27">
        <f>SUM(BE34:BE35)</f>
        <v>26.130592290726554</v>
      </c>
      <c r="BF37" s="109"/>
      <c r="BG37" s="110"/>
      <c r="BH37" s="110"/>
      <c r="BI37" s="110"/>
      <c r="BJ37" s="27">
        <f>SUM(BJ34:BJ35)</f>
        <v>11.41908242188943</v>
      </c>
      <c r="BK37" s="109"/>
      <c r="BL37" s="110"/>
      <c r="BM37" s="110"/>
      <c r="BN37" s="110"/>
      <c r="BO37" s="27">
        <f>SUM(BO34:BO35)</f>
        <v>20.415431804117716</v>
      </c>
      <c r="BP37" s="109"/>
      <c r="BQ37" s="110"/>
      <c r="BR37" s="110"/>
      <c r="BS37" s="110"/>
      <c r="BT37" s="27">
        <f>SUM(BT34:BT35)</f>
        <v>13.026702143940115</v>
      </c>
      <c r="BU37" s="109"/>
      <c r="BV37" s="110"/>
      <c r="BW37" s="110"/>
      <c r="BX37" s="110"/>
      <c r="BY37" s="27">
        <f>SUM(BY34:BY35)</f>
        <v>36.795246635952346</v>
      </c>
      <c r="BZ37" s="109"/>
      <c r="CA37" s="110"/>
      <c r="CB37" s="110"/>
      <c r="CC37" s="110"/>
      <c r="CD37" s="27">
        <f>SUM(CD34:CD35)</f>
        <v>15.540229427137902</v>
      </c>
      <c r="CE37" s="109"/>
      <c r="CF37" s="110"/>
      <c r="CG37" s="110"/>
      <c r="CH37" s="110"/>
      <c r="CI37" s="27">
        <f>SUM(CI34:CI35)</f>
        <v>10.39638620844412</v>
      </c>
      <c r="CJ37" s="109"/>
      <c r="CK37" s="110"/>
      <c r="CL37" s="110"/>
      <c r="CM37" s="110"/>
      <c r="CN37" s="27">
        <f>SUM(CN34:CN35)</f>
        <v>10.253791609709991</v>
      </c>
      <c r="CO37" s="109"/>
      <c r="CP37" s="110"/>
      <c r="CQ37" s="110"/>
      <c r="CR37" s="110"/>
      <c r="CS37" s="27">
        <f>SUM(CS34:CS35)</f>
        <v>23.12897358732538</v>
      </c>
      <c r="CT37" s="109"/>
      <c r="CU37" s="110"/>
      <c r="CV37" s="110"/>
      <c r="CW37" s="110"/>
      <c r="CX37" s="27">
        <f>SUM(CX34:CX35)</f>
        <v>46.072798697279474</v>
      </c>
      <c r="CY37" s="109"/>
      <c r="CZ37" s="110"/>
      <c r="DA37" s="110"/>
      <c r="DB37" s="110"/>
      <c r="DC37" s="105">
        <f>SUM(DC34:DC35)</f>
        <v>11.582907944063965</v>
      </c>
      <c r="DD37" s="109"/>
      <c r="DE37" s="110"/>
      <c r="DF37" s="110"/>
      <c r="DG37" s="110"/>
      <c r="DH37" s="27">
        <f>SUM(DH34:DH35)</f>
        <v>435.65140840615567</v>
      </c>
    </row>
    <row r="38" spans="1:112" s="108" customFormat="1" ht="13.5" thickTop="1" x14ac:dyDescent="0.2">
      <c r="C38" s="109"/>
      <c r="D38" s="110"/>
      <c r="E38" s="110"/>
      <c r="F38" s="110"/>
      <c r="G38" s="25"/>
      <c r="H38" s="109"/>
      <c r="I38" s="110"/>
      <c r="J38" s="110"/>
      <c r="K38" s="110"/>
      <c r="L38" s="25"/>
      <c r="M38" s="109"/>
      <c r="N38" s="110"/>
      <c r="O38" s="110"/>
      <c r="P38" s="110"/>
      <c r="Q38" s="25"/>
      <c r="R38" s="109"/>
      <c r="S38" s="110"/>
      <c r="T38" s="110"/>
      <c r="U38" s="110"/>
      <c r="V38" s="25"/>
      <c r="W38" s="109"/>
      <c r="X38" s="110"/>
      <c r="Y38" s="110"/>
      <c r="Z38" s="110"/>
      <c r="AA38" s="25"/>
      <c r="AB38" s="109"/>
      <c r="AC38" s="110"/>
      <c r="AD38" s="110"/>
      <c r="AE38" s="110"/>
      <c r="AF38" s="25"/>
      <c r="AG38" s="109"/>
      <c r="AH38" s="110"/>
      <c r="AI38" s="110"/>
      <c r="AJ38" s="110"/>
      <c r="AK38" s="25"/>
      <c r="AL38" s="109"/>
      <c r="AM38" s="110"/>
      <c r="AN38" s="110"/>
      <c r="AO38" s="110"/>
      <c r="AP38" s="25"/>
      <c r="AQ38" s="109"/>
      <c r="AR38" s="110"/>
      <c r="AS38" s="110"/>
      <c r="AT38" s="110"/>
      <c r="AU38" s="25"/>
      <c r="AV38" s="109"/>
      <c r="AW38" s="110"/>
      <c r="AX38" s="110"/>
      <c r="AY38" s="110"/>
      <c r="AZ38" s="25"/>
      <c r="BA38" s="109"/>
      <c r="BB38" s="110"/>
      <c r="BC38" s="110"/>
      <c r="BD38" s="110"/>
      <c r="BE38" s="25"/>
      <c r="BF38" s="109"/>
      <c r="BG38" s="110"/>
      <c r="BH38" s="110"/>
      <c r="BI38" s="110"/>
      <c r="BJ38" s="25"/>
      <c r="BK38" s="109"/>
      <c r="BL38" s="110"/>
      <c r="BM38" s="110"/>
      <c r="BN38" s="110"/>
      <c r="BO38" s="25"/>
      <c r="BP38" s="109"/>
      <c r="BQ38" s="110"/>
      <c r="BR38" s="110"/>
      <c r="BS38" s="110"/>
      <c r="BT38" s="25"/>
      <c r="BU38" s="109"/>
      <c r="BV38" s="110"/>
      <c r="BW38" s="110"/>
      <c r="BX38" s="110"/>
      <c r="BY38" s="25"/>
      <c r="BZ38" s="109"/>
      <c r="CA38" s="110"/>
      <c r="CB38" s="110"/>
      <c r="CC38" s="110"/>
      <c r="CD38" s="25"/>
      <c r="CE38" s="109"/>
      <c r="CF38" s="110"/>
      <c r="CG38" s="110"/>
      <c r="CH38" s="110"/>
      <c r="CI38" s="25"/>
      <c r="CJ38" s="109"/>
      <c r="CK38" s="110"/>
      <c r="CL38" s="110"/>
      <c r="CM38" s="110"/>
      <c r="CN38" s="25"/>
      <c r="CO38" s="109"/>
      <c r="CP38" s="110"/>
      <c r="CQ38" s="110"/>
      <c r="CR38" s="110"/>
      <c r="CS38" s="25"/>
      <c r="CT38" s="109"/>
      <c r="CU38" s="110"/>
      <c r="CV38" s="110"/>
      <c r="CW38" s="110"/>
      <c r="CX38" s="25"/>
      <c r="CY38" s="109"/>
      <c r="CZ38" s="110"/>
      <c r="DA38" s="110"/>
      <c r="DB38" s="110"/>
      <c r="DC38" s="100"/>
      <c r="DD38" s="109"/>
      <c r="DE38" s="110"/>
      <c r="DF38" s="110"/>
      <c r="DG38" s="110"/>
      <c r="DH38" s="25"/>
    </row>
    <row r="39" spans="1:112" s="108" customFormat="1" x14ac:dyDescent="0.2">
      <c r="A39" s="108" t="s">
        <v>87</v>
      </c>
      <c r="C39" s="109"/>
      <c r="D39" s="110"/>
      <c r="E39" s="110"/>
      <c r="F39" s="110"/>
      <c r="G39" s="25"/>
      <c r="H39" s="109"/>
      <c r="I39" s="110"/>
      <c r="J39" s="110"/>
      <c r="K39" s="110"/>
      <c r="L39" s="25"/>
      <c r="M39" s="109"/>
      <c r="N39" s="110"/>
      <c r="O39" s="110"/>
      <c r="P39" s="110"/>
      <c r="Q39" s="25"/>
      <c r="R39" s="109"/>
      <c r="S39" s="110"/>
      <c r="T39" s="110"/>
      <c r="U39" s="110"/>
      <c r="V39" s="25"/>
      <c r="W39" s="109"/>
      <c r="X39" s="110"/>
      <c r="Y39" s="110"/>
      <c r="Z39" s="110"/>
      <c r="AA39" s="25"/>
      <c r="AB39" s="109"/>
      <c r="AC39" s="110"/>
      <c r="AD39" s="110"/>
      <c r="AE39" s="110"/>
      <c r="AF39" s="25"/>
      <c r="AG39" s="109"/>
      <c r="AH39" s="110"/>
      <c r="AI39" s="110"/>
      <c r="AJ39" s="110"/>
      <c r="AK39" s="25"/>
      <c r="AL39" s="109"/>
      <c r="AM39" s="110"/>
      <c r="AN39" s="110"/>
      <c r="AO39" s="110"/>
      <c r="AP39" s="25"/>
      <c r="AQ39" s="109"/>
      <c r="AR39" s="110"/>
      <c r="AS39" s="110"/>
      <c r="AT39" s="110"/>
      <c r="AU39" s="25"/>
      <c r="AV39" s="109"/>
      <c r="AW39" s="110"/>
      <c r="AX39" s="110"/>
      <c r="AY39" s="110"/>
      <c r="AZ39" s="25"/>
      <c r="BA39" s="109"/>
      <c r="BB39" s="110"/>
      <c r="BC39" s="110"/>
      <c r="BD39" s="110"/>
      <c r="BE39" s="25"/>
      <c r="BF39" s="109"/>
      <c r="BG39" s="110"/>
      <c r="BH39" s="110"/>
      <c r="BI39" s="110"/>
      <c r="BJ39" s="25"/>
      <c r="BK39" s="109"/>
      <c r="BL39" s="110"/>
      <c r="BM39" s="110"/>
      <c r="BN39" s="110"/>
      <c r="BO39" s="25"/>
      <c r="BP39" s="109"/>
      <c r="BQ39" s="110"/>
      <c r="BR39" s="110"/>
      <c r="BS39" s="110"/>
      <c r="BT39" s="25"/>
      <c r="BU39" s="109"/>
      <c r="BV39" s="110"/>
      <c r="BW39" s="110"/>
      <c r="BX39" s="110"/>
      <c r="BY39" s="25"/>
      <c r="BZ39" s="109"/>
      <c r="CA39" s="110"/>
      <c r="CB39" s="110"/>
      <c r="CC39" s="110"/>
      <c r="CD39" s="25"/>
      <c r="CE39" s="109"/>
      <c r="CF39" s="110"/>
      <c r="CG39" s="110"/>
      <c r="CH39" s="110"/>
      <c r="CI39" s="25"/>
      <c r="CJ39" s="109"/>
      <c r="CK39" s="110"/>
      <c r="CL39" s="110"/>
      <c r="CM39" s="110"/>
      <c r="CN39" s="25"/>
      <c r="CO39" s="109"/>
      <c r="CP39" s="110"/>
      <c r="CQ39" s="110"/>
      <c r="CR39" s="110"/>
      <c r="CS39" s="25"/>
      <c r="CT39" s="109"/>
      <c r="CU39" s="110"/>
      <c r="CV39" s="110"/>
      <c r="CW39" s="110"/>
      <c r="CX39" s="25"/>
      <c r="CY39" s="109"/>
      <c r="CZ39" s="110"/>
      <c r="DA39" s="110"/>
      <c r="DB39" s="110"/>
      <c r="DC39" s="100"/>
      <c r="DD39" s="109"/>
      <c r="DE39" s="110"/>
      <c r="DF39" s="110"/>
      <c r="DG39" s="110"/>
      <c r="DH39" s="25"/>
    </row>
    <row r="40" spans="1:112" s="66" customFormat="1" ht="25.5" x14ac:dyDescent="0.2">
      <c r="A40" s="115" t="s">
        <v>88</v>
      </c>
      <c r="B40" s="66">
        <v>1.8190000000000001E-2</v>
      </c>
      <c r="C40" s="113">
        <f>C3+C4+C5</f>
        <v>62</v>
      </c>
      <c r="D40" s="114"/>
      <c r="E40" s="114"/>
      <c r="F40" s="114"/>
      <c r="G40" s="80">
        <f>C40*$B$40</f>
        <v>1.12778</v>
      </c>
      <c r="H40" s="113">
        <f>H3+H4+H5</f>
        <v>61</v>
      </c>
      <c r="I40" s="114"/>
      <c r="J40" s="114"/>
      <c r="K40" s="114"/>
      <c r="L40" s="80">
        <f>H40*$B$40</f>
        <v>1.1095900000000001</v>
      </c>
      <c r="M40" s="113">
        <f>M3+M4+M5</f>
        <v>46</v>
      </c>
      <c r="N40" s="114"/>
      <c r="O40" s="114"/>
      <c r="P40" s="114"/>
      <c r="Q40" s="80">
        <f>M40*$B$40</f>
        <v>0.83674000000000004</v>
      </c>
      <c r="R40" s="113">
        <f>R3+R4+R5</f>
        <v>41</v>
      </c>
      <c r="S40" s="114"/>
      <c r="T40" s="114"/>
      <c r="U40" s="114"/>
      <c r="V40" s="80">
        <f>R40*$B$40</f>
        <v>0.74579000000000006</v>
      </c>
      <c r="W40" s="113">
        <f>W3+W4+W5</f>
        <v>161</v>
      </c>
      <c r="X40" s="114"/>
      <c r="Y40" s="114"/>
      <c r="Z40" s="114"/>
      <c r="AA40" s="80">
        <f>W40*$B$40</f>
        <v>2.9285900000000002</v>
      </c>
      <c r="AB40" s="113">
        <f>AB3+AB4+AB5</f>
        <v>214</v>
      </c>
      <c r="AC40" s="114"/>
      <c r="AD40" s="114"/>
      <c r="AE40" s="114"/>
      <c r="AF40" s="80">
        <f>AB40*$B$40</f>
        <v>3.8926600000000002</v>
      </c>
      <c r="AG40" s="113">
        <f>AG3+AG4+AG5</f>
        <v>40</v>
      </c>
      <c r="AH40" s="114"/>
      <c r="AI40" s="114"/>
      <c r="AJ40" s="114"/>
      <c r="AK40" s="80">
        <f>AG40*$B$40</f>
        <v>0.72760000000000002</v>
      </c>
      <c r="AL40" s="113">
        <f>AL3+AL4+AL5</f>
        <v>49</v>
      </c>
      <c r="AM40" s="114"/>
      <c r="AN40" s="114"/>
      <c r="AO40" s="114"/>
      <c r="AP40" s="80">
        <f>AL40*$B$40</f>
        <v>0.89131000000000005</v>
      </c>
      <c r="AQ40" s="113">
        <f>AQ3+AQ4+AQ5</f>
        <v>45</v>
      </c>
      <c r="AR40" s="114"/>
      <c r="AS40" s="114"/>
      <c r="AT40" s="114"/>
      <c r="AU40" s="80">
        <f>AQ40*$B$40</f>
        <v>0.81855000000000011</v>
      </c>
      <c r="AV40" s="113">
        <f>AV3+AV4+AV5</f>
        <v>144</v>
      </c>
      <c r="AW40" s="114"/>
      <c r="AX40" s="114"/>
      <c r="AY40" s="114"/>
      <c r="AZ40" s="80">
        <f>AV40*$B$40</f>
        <v>2.6193600000000004</v>
      </c>
      <c r="BA40" s="113">
        <f>BA3+BA4+BA5</f>
        <v>69</v>
      </c>
      <c r="BB40" s="114"/>
      <c r="BC40" s="114"/>
      <c r="BD40" s="114"/>
      <c r="BE40" s="80">
        <f>BA40*$B$40</f>
        <v>1.2551100000000002</v>
      </c>
      <c r="BF40" s="113">
        <f>BF3+BF4+BF5</f>
        <v>58</v>
      </c>
      <c r="BG40" s="114"/>
      <c r="BH40" s="114"/>
      <c r="BI40" s="114"/>
      <c r="BJ40" s="80">
        <f>BF40*$B$40</f>
        <v>1.0550200000000001</v>
      </c>
      <c r="BK40" s="113">
        <f>BK3+BK4+BK5</f>
        <v>61</v>
      </c>
      <c r="BL40" s="114"/>
      <c r="BM40" s="114"/>
      <c r="BN40" s="114"/>
      <c r="BO40" s="80">
        <f>BK40*$B$40</f>
        <v>1.1095900000000001</v>
      </c>
      <c r="BP40" s="113">
        <f>BP3+BP4+BP5</f>
        <v>65</v>
      </c>
      <c r="BQ40" s="114"/>
      <c r="BR40" s="114"/>
      <c r="BS40" s="114"/>
      <c r="BT40" s="80">
        <f>BP40*$B$40</f>
        <v>1.18235</v>
      </c>
      <c r="BU40" s="113">
        <f>BU3+BU4+BU5</f>
        <v>99</v>
      </c>
      <c r="BV40" s="114"/>
      <c r="BW40" s="114"/>
      <c r="BX40" s="114"/>
      <c r="BY40" s="80">
        <f>BU40*$B$40</f>
        <v>1.80081</v>
      </c>
      <c r="BZ40" s="113">
        <f>BZ3+BZ4+BZ5</f>
        <v>0</v>
      </c>
      <c r="CA40" s="114"/>
      <c r="CB40" s="114"/>
      <c r="CC40" s="114"/>
      <c r="CD40" s="80">
        <f>BZ40*$B$40</f>
        <v>0</v>
      </c>
      <c r="CE40" s="113">
        <f>CE3+CE4+CE5</f>
        <v>56</v>
      </c>
      <c r="CF40" s="114"/>
      <c r="CG40" s="114"/>
      <c r="CH40" s="114"/>
      <c r="CI40" s="80">
        <f>CE40*$B$40</f>
        <v>1.01864</v>
      </c>
      <c r="CJ40" s="113">
        <f>CJ3+CJ4+CJ5</f>
        <v>42</v>
      </c>
      <c r="CK40" s="114"/>
      <c r="CL40" s="114"/>
      <c r="CM40" s="114"/>
      <c r="CN40" s="80">
        <f>CJ40*$B$40</f>
        <v>0.7639800000000001</v>
      </c>
      <c r="CO40" s="113">
        <f>CO3+CO4+CO5</f>
        <v>69</v>
      </c>
      <c r="CP40" s="114"/>
      <c r="CQ40" s="114"/>
      <c r="CR40" s="114"/>
      <c r="CS40" s="80">
        <f>CO40*$B$40</f>
        <v>1.2551100000000002</v>
      </c>
      <c r="CT40" s="113">
        <f>CT3+CT4+CT5</f>
        <v>177</v>
      </c>
      <c r="CU40" s="114"/>
      <c r="CV40" s="114"/>
      <c r="CW40" s="114"/>
      <c r="CX40" s="80">
        <f>CT40*$B$40</f>
        <v>3.2196300000000004</v>
      </c>
      <c r="CY40" s="113">
        <f>CY3+CY4+CY5</f>
        <v>61</v>
      </c>
      <c r="CZ40" s="114"/>
      <c r="DA40" s="114"/>
      <c r="DB40" s="114"/>
      <c r="DC40" s="80">
        <f>CY40*$B$40</f>
        <v>1.1095900000000001</v>
      </c>
      <c r="DD40" s="81">
        <f>CY40+CT40+CO40+CJ40+CE40+BZ40+BU40+BP40+BK40+BF40+BA40+AV40+AQ40+AL40+AG40+AB40+W40+R40+M40+H40+C40</f>
        <v>1620</v>
      </c>
      <c r="DE40" s="114"/>
      <c r="DF40" s="114"/>
      <c r="DG40" s="114"/>
      <c r="DH40" s="80">
        <f>DC40+CX40+CS40+CN40+CI40+CD40+BY40+BT40+BO40+BJ40+BE40+AZ40+AU40+AP40+AK40+AF40+AA40+V40+Q40+L40+G40</f>
        <v>29.4678</v>
      </c>
    </row>
    <row r="41" spans="1:112" x14ac:dyDescent="0.2">
      <c r="C41" s="9"/>
      <c r="D41" s="6"/>
      <c r="E41" s="6"/>
      <c r="F41" s="6"/>
      <c r="G41" s="25"/>
      <c r="H41" s="9"/>
      <c r="I41" s="6"/>
      <c r="J41" s="6"/>
      <c r="K41" s="6"/>
      <c r="L41" s="25"/>
      <c r="M41" s="9"/>
      <c r="N41" s="6"/>
      <c r="O41" s="6"/>
      <c r="P41" s="6"/>
      <c r="Q41" s="25"/>
      <c r="R41" s="9"/>
      <c r="S41" s="6"/>
      <c r="T41" s="6"/>
      <c r="U41" s="6"/>
      <c r="V41" s="25"/>
      <c r="W41" s="9"/>
      <c r="X41" s="6"/>
      <c r="Y41" s="6"/>
      <c r="Z41" s="6"/>
      <c r="AA41" s="25"/>
      <c r="AB41" s="9"/>
      <c r="AC41" s="6"/>
      <c r="AD41" s="6"/>
      <c r="AE41" s="6"/>
      <c r="AF41" s="25"/>
      <c r="AG41" s="9"/>
      <c r="AH41" s="6"/>
      <c r="AI41" s="6"/>
      <c r="AJ41" s="6"/>
      <c r="AK41" s="25"/>
      <c r="AL41" s="9"/>
      <c r="AM41" s="6"/>
      <c r="AN41" s="6"/>
      <c r="AO41" s="6"/>
      <c r="AP41" s="25"/>
      <c r="AQ41" s="9"/>
      <c r="AR41" s="6"/>
      <c r="AS41" s="6"/>
      <c r="AT41" s="6"/>
      <c r="AU41" s="25"/>
      <c r="AV41" s="9"/>
      <c r="AW41" s="6"/>
      <c r="AX41" s="6"/>
      <c r="AY41" s="6"/>
      <c r="AZ41" s="25"/>
      <c r="BA41" s="9"/>
      <c r="BB41" s="6"/>
      <c r="BC41" s="6"/>
      <c r="BD41" s="6"/>
      <c r="BE41" s="25"/>
      <c r="BF41" s="9"/>
      <c r="BG41" s="6"/>
      <c r="BH41" s="6"/>
      <c r="BI41" s="6"/>
      <c r="BJ41" s="25"/>
      <c r="BK41" s="9"/>
      <c r="BL41" s="6"/>
      <c r="BM41" s="6"/>
      <c r="BN41" s="6"/>
      <c r="BO41" s="25"/>
      <c r="BP41" s="9"/>
      <c r="BQ41" s="6"/>
      <c r="BR41" s="6"/>
      <c r="BS41" s="6"/>
      <c r="BT41" s="25"/>
      <c r="BU41" s="9"/>
      <c r="BV41" s="6"/>
      <c r="BW41" s="6"/>
      <c r="BX41" s="6"/>
      <c r="BY41" s="25"/>
      <c r="BZ41" s="9"/>
      <c r="CA41" s="6"/>
      <c r="CB41" s="6"/>
      <c r="CC41" s="6"/>
      <c r="CD41" s="25"/>
      <c r="CE41" s="9"/>
      <c r="CF41" s="6"/>
      <c r="CG41" s="6"/>
      <c r="CH41" s="6"/>
      <c r="CI41" s="25"/>
      <c r="CJ41" s="9"/>
      <c r="CK41" s="6"/>
      <c r="CL41" s="6"/>
      <c r="CM41" s="6"/>
      <c r="CN41" s="25"/>
      <c r="CO41" s="9"/>
      <c r="CP41" s="6"/>
      <c r="CQ41" s="6"/>
      <c r="CR41" s="6"/>
      <c r="CS41" s="25"/>
      <c r="CT41" s="9"/>
      <c r="CU41" s="6"/>
      <c r="CV41" s="6"/>
      <c r="CW41" s="6"/>
      <c r="CX41" s="25"/>
      <c r="CY41" s="9"/>
      <c r="CZ41" s="6"/>
      <c r="DA41" s="6"/>
      <c r="DB41" s="6"/>
      <c r="DC41" s="100"/>
      <c r="DD41" s="9"/>
      <c r="DE41" s="6"/>
      <c r="DF41" s="6"/>
      <c r="DG41" s="6"/>
      <c r="DH41" s="25"/>
    </row>
    <row r="42" spans="1:112" x14ac:dyDescent="0.2">
      <c r="A42" s="63" t="s">
        <v>91</v>
      </c>
      <c r="C42" s="9"/>
      <c r="D42" s="6"/>
      <c r="E42" s="6"/>
      <c r="F42" s="6"/>
      <c r="G42" s="25"/>
      <c r="H42" s="9"/>
      <c r="I42" s="6"/>
      <c r="J42" s="6"/>
      <c r="K42" s="6"/>
      <c r="L42" s="25"/>
      <c r="M42" s="9"/>
      <c r="N42" s="6"/>
      <c r="O42" s="6"/>
      <c r="P42" s="6"/>
      <c r="Q42" s="25"/>
      <c r="R42" s="9"/>
      <c r="S42" s="6"/>
      <c r="T42" s="6"/>
      <c r="U42" s="6"/>
      <c r="V42" s="25"/>
      <c r="W42" s="9"/>
      <c r="X42" s="6"/>
      <c r="Y42" s="6"/>
      <c r="Z42" s="6"/>
      <c r="AA42" s="25"/>
      <c r="AB42" s="9"/>
      <c r="AC42" s="6"/>
      <c r="AD42" s="6"/>
      <c r="AE42" s="6"/>
      <c r="AF42" s="25"/>
      <c r="AG42" s="9"/>
      <c r="AH42" s="6"/>
      <c r="AI42" s="6"/>
      <c r="AJ42" s="6"/>
      <c r="AK42" s="25"/>
      <c r="AL42" s="9"/>
      <c r="AM42" s="6"/>
      <c r="AN42" s="6"/>
      <c r="AO42" s="6"/>
      <c r="AP42" s="25"/>
      <c r="AQ42" s="9"/>
      <c r="AR42" s="6"/>
      <c r="AS42" s="6"/>
      <c r="AT42" s="6"/>
      <c r="AU42" s="25"/>
      <c r="AV42" s="9"/>
      <c r="AW42" s="6"/>
      <c r="AX42" s="6"/>
      <c r="AY42" s="6"/>
      <c r="AZ42" s="25"/>
      <c r="BA42" s="9"/>
      <c r="BB42" s="6"/>
      <c r="BC42" s="6"/>
      <c r="BD42" s="6"/>
      <c r="BE42" s="25"/>
      <c r="BF42" s="9"/>
      <c r="BG42" s="6"/>
      <c r="BH42" s="6"/>
      <c r="BI42" s="6"/>
      <c r="BJ42" s="25"/>
      <c r="BK42" s="9"/>
      <c r="BL42" s="6"/>
      <c r="BM42" s="6"/>
      <c r="BN42" s="6"/>
      <c r="BO42" s="25"/>
      <c r="BP42" s="9"/>
      <c r="BQ42" s="6"/>
      <c r="BR42" s="6"/>
      <c r="BS42" s="6"/>
      <c r="BT42" s="25"/>
      <c r="BU42" s="9"/>
      <c r="BV42" s="6"/>
      <c r="BW42" s="6"/>
      <c r="BX42" s="6"/>
      <c r="BY42" s="25"/>
      <c r="BZ42" s="9"/>
      <c r="CA42" s="6"/>
      <c r="CB42" s="6"/>
      <c r="CC42" s="6"/>
      <c r="CD42" s="25"/>
      <c r="CE42" s="9"/>
      <c r="CF42" s="6"/>
      <c r="CG42" s="6"/>
      <c r="CH42" s="6"/>
      <c r="CI42" s="25"/>
      <c r="CJ42" s="9"/>
      <c r="CK42" s="6"/>
      <c r="CL42" s="6"/>
      <c r="CM42" s="6"/>
      <c r="CN42" s="25"/>
      <c r="CO42" s="9"/>
      <c r="CP42" s="6"/>
      <c r="CQ42" s="6"/>
      <c r="CR42" s="6"/>
      <c r="CS42" s="25"/>
      <c r="CT42" s="9"/>
      <c r="CU42" s="6"/>
      <c r="CV42" s="6"/>
      <c r="CW42" s="6"/>
      <c r="CX42" s="25"/>
      <c r="CY42" s="9"/>
      <c r="CZ42" s="6"/>
      <c r="DA42" s="6"/>
      <c r="DB42" s="6"/>
      <c r="DC42" s="100"/>
      <c r="DD42" s="9"/>
      <c r="DE42" s="6"/>
      <c r="DF42" s="6"/>
      <c r="DG42" s="6"/>
      <c r="DH42" s="25"/>
    </row>
    <row r="43" spans="1:112" collapsed="1" x14ac:dyDescent="0.2">
      <c r="A43" s="63" t="s">
        <v>90</v>
      </c>
      <c r="C43" s="77" t="s">
        <v>89</v>
      </c>
      <c r="D43" s="76" t="s">
        <v>25</v>
      </c>
      <c r="E43" s="75"/>
      <c r="F43" s="70"/>
      <c r="G43" s="74"/>
      <c r="H43" s="77" t="str">
        <f>C43</f>
        <v>lekt.</v>
      </c>
      <c r="I43" s="76" t="s">
        <v>25</v>
      </c>
      <c r="J43" s="75"/>
      <c r="K43" s="70"/>
      <c r="L43" s="74"/>
      <c r="M43" s="77" t="str">
        <f>H43</f>
        <v>lekt.</v>
      </c>
      <c r="N43" s="76" t="s">
        <v>25</v>
      </c>
      <c r="O43" s="75"/>
      <c r="P43" s="70"/>
      <c r="Q43" s="74"/>
      <c r="R43" s="77" t="str">
        <f>M43</f>
        <v>lekt.</v>
      </c>
      <c r="S43" s="76" t="s">
        <v>25</v>
      </c>
      <c r="T43" s="75"/>
      <c r="U43" s="70"/>
      <c r="V43" s="74"/>
      <c r="W43" s="77" t="str">
        <f>R43</f>
        <v>lekt.</v>
      </c>
      <c r="X43" s="76" t="s">
        <v>25</v>
      </c>
      <c r="Y43" s="75"/>
      <c r="Z43" s="70"/>
      <c r="AA43" s="74"/>
      <c r="AB43" s="77" t="str">
        <f>W43</f>
        <v>lekt.</v>
      </c>
      <c r="AC43" s="76" t="s">
        <v>25</v>
      </c>
      <c r="AD43" s="75"/>
      <c r="AE43" s="70"/>
      <c r="AF43" s="74"/>
      <c r="AG43" s="77" t="str">
        <f>AB43</f>
        <v>lekt.</v>
      </c>
      <c r="AH43" s="76" t="s">
        <v>25</v>
      </c>
      <c r="AI43" s="75"/>
      <c r="AJ43" s="70"/>
      <c r="AK43" s="74"/>
      <c r="AL43" s="77" t="str">
        <f>AG43</f>
        <v>lekt.</v>
      </c>
      <c r="AM43" s="76" t="s">
        <v>25</v>
      </c>
      <c r="AN43" s="75"/>
      <c r="AO43" s="70"/>
      <c r="AP43" s="74"/>
      <c r="AQ43" s="77" t="str">
        <f>AL43</f>
        <v>lekt.</v>
      </c>
      <c r="AR43" s="76" t="s">
        <v>25</v>
      </c>
      <c r="AS43" s="75"/>
      <c r="AT43" s="70"/>
      <c r="AU43" s="74"/>
      <c r="AV43" s="77" t="str">
        <f>AQ43</f>
        <v>lekt.</v>
      </c>
      <c r="AW43" s="76" t="s">
        <v>25</v>
      </c>
      <c r="AX43" s="75"/>
      <c r="AY43" s="70"/>
      <c r="AZ43" s="74"/>
      <c r="BA43" s="77" t="str">
        <f>AV43</f>
        <v>lekt.</v>
      </c>
      <c r="BB43" s="76" t="s">
        <v>25</v>
      </c>
      <c r="BC43" s="75"/>
      <c r="BD43" s="70"/>
      <c r="BE43" s="74"/>
      <c r="BF43" s="77" t="str">
        <f>BA43</f>
        <v>lekt.</v>
      </c>
      <c r="BG43" s="76" t="s">
        <v>25</v>
      </c>
      <c r="BH43" s="75"/>
      <c r="BI43" s="70"/>
      <c r="BJ43" s="74"/>
      <c r="BK43" s="77" t="str">
        <f>BF43</f>
        <v>lekt.</v>
      </c>
      <c r="BL43" s="76" t="s">
        <v>25</v>
      </c>
      <c r="BM43" s="75"/>
      <c r="BN43" s="70"/>
      <c r="BO43" s="74"/>
      <c r="BP43" s="77" t="str">
        <f>BK43</f>
        <v>lekt.</v>
      </c>
      <c r="BQ43" s="76" t="s">
        <v>25</v>
      </c>
      <c r="BR43" s="75"/>
      <c r="BS43" s="70"/>
      <c r="BT43" s="74"/>
      <c r="BU43" s="77" t="str">
        <f>BP43</f>
        <v>lekt.</v>
      </c>
      <c r="BV43" s="76" t="s">
        <v>25</v>
      </c>
      <c r="BW43" s="75"/>
      <c r="BX43" s="70"/>
      <c r="BY43" s="74"/>
      <c r="BZ43" s="77" t="str">
        <f>BU43</f>
        <v>lekt.</v>
      </c>
      <c r="CA43" s="76" t="s">
        <v>25</v>
      </c>
      <c r="CB43" s="75"/>
      <c r="CC43" s="70"/>
      <c r="CD43" s="74"/>
      <c r="CE43" s="77" t="str">
        <f>BZ43</f>
        <v>lekt.</v>
      </c>
      <c r="CF43" s="76" t="s">
        <v>25</v>
      </c>
      <c r="CG43" s="75"/>
      <c r="CH43" s="70"/>
      <c r="CI43" s="74"/>
      <c r="CJ43" s="77" t="str">
        <f>CE43</f>
        <v>lekt.</v>
      </c>
      <c r="CK43" s="76" t="s">
        <v>25</v>
      </c>
      <c r="CL43" s="75"/>
      <c r="CM43" s="70"/>
      <c r="CN43" s="74"/>
      <c r="CO43" s="77" t="str">
        <f>CJ43</f>
        <v>lekt.</v>
      </c>
      <c r="CP43" s="76" t="s">
        <v>25</v>
      </c>
      <c r="CQ43" s="75"/>
      <c r="CR43" s="70"/>
      <c r="CS43" s="74"/>
      <c r="CT43" s="77" t="str">
        <f>CO43</f>
        <v>lekt.</v>
      </c>
      <c r="CU43" s="76" t="s">
        <v>25</v>
      </c>
      <c r="CV43" s="75"/>
      <c r="CW43" s="70"/>
      <c r="CX43" s="74"/>
      <c r="CY43" s="77" t="str">
        <f>CT43</f>
        <v>lekt.</v>
      </c>
      <c r="CZ43" s="76" t="s">
        <v>25</v>
      </c>
      <c r="DA43" s="75"/>
      <c r="DB43" s="70"/>
      <c r="DC43" s="79"/>
      <c r="DD43" s="77" t="str">
        <f>CY43</f>
        <v>lekt.</v>
      </c>
      <c r="DE43" s="76" t="s">
        <v>25</v>
      </c>
      <c r="DF43" s="75"/>
      <c r="DG43" s="70"/>
      <c r="DH43" s="74"/>
    </row>
    <row r="44" spans="1:112" x14ac:dyDescent="0.2">
      <c r="A44" s="67" t="s">
        <v>56</v>
      </c>
      <c r="C44" s="69">
        <v>3.85</v>
      </c>
      <c r="D44" s="72">
        <f>E3+E4+E5</f>
        <v>3</v>
      </c>
      <c r="E44" s="70">
        <f>C44*D44</f>
        <v>11.55</v>
      </c>
      <c r="F44" s="70" t="s">
        <v>19</v>
      </c>
      <c r="G44" s="74"/>
      <c r="H44" s="69">
        <f t="shared" ref="H44:H49" si="84">C44</f>
        <v>3.85</v>
      </c>
      <c r="I44" s="72">
        <f>J3+J4+J5</f>
        <v>3</v>
      </c>
      <c r="J44" s="70">
        <f>H44*I44</f>
        <v>11.55</v>
      </c>
      <c r="K44" s="70" t="s">
        <v>19</v>
      </c>
      <c r="L44" s="74"/>
      <c r="M44" s="69">
        <f t="shared" ref="M44:M49" si="85">H44</f>
        <v>3.85</v>
      </c>
      <c r="N44" s="72">
        <f>O3+O4+O5</f>
        <v>2</v>
      </c>
      <c r="O44" s="70">
        <f>M44*N44</f>
        <v>7.7</v>
      </c>
      <c r="P44" s="70" t="s">
        <v>19</v>
      </c>
      <c r="Q44" s="74"/>
      <c r="R44" s="69">
        <f t="shared" ref="R44:R49" si="86">M44</f>
        <v>3.85</v>
      </c>
      <c r="S44" s="72">
        <f>T3+T4+T5</f>
        <v>2</v>
      </c>
      <c r="T44" s="70">
        <f>R44*S44</f>
        <v>7.7</v>
      </c>
      <c r="U44" s="70" t="s">
        <v>19</v>
      </c>
      <c r="V44" s="74"/>
      <c r="W44" s="69">
        <f t="shared" ref="W44:W49" si="87">R44</f>
        <v>3.85</v>
      </c>
      <c r="X44" s="72">
        <f>Y3+Y4+Y5</f>
        <v>7</v>
      </c>
      <c r="Y44" s="70">
        <f>W44*X44</f>
        <v>26.95</v>
      </c>
      <c r="Z44" s="70" t="s">
        <v>19</v>
      </c>
      <c r="AA44" s="74"/>
      <c r="AB44" s="69">
        <f t="shared" ref="AB44:AB49" si="88">W44</f>
        <v>3.85</v>
      </c>
      <c r="AC44" s="72">
        <f>AD3+AD4+AD5</f>
        <v>9</v>
      </c>
      <c r="AD44" s="70">
        <f>AB44*AC44</f>
        <v>34.65</v>
      </c>
      <c r="AE44" s="70" t="s">
        <v>19</v>
      </c>
      <c r="AF44" s="74"/>
      <c r="AG44" s="69">
        <f t="shared" ref="AG44:AG49" si="89">AB44</f>
        <v>3.85</v>
      </c>
      <c r="AH44" s="72">
        <f>AI3+AI4+AI5</f>
        <v>2</v>
      </c>
      <c r="AI44" s="70">
        <f>AG44*AH44</f>
        <v>7.7</v>
      </c>
      <c r="AJ44" s="70" t="s">
        <v>19</v>
      </c>
      <c r="AK44" s="74"/>
      <c r="AL44" s="69">
        <f t="shared" ref="AL44:AL49" si="90">AG44</f>
        <v>3.85</v>
      </c>
      <c r="AM44" s="72">
        <f>AN3+AN4+AN5</f>
        <v>3</v>
      </c>
      <c r="AN44" s="70">
        <f>AL44*AM44</f>
        <v>11.55</v>
      </c>
      <c r="AO44" s="70" t="s">
        <v>19</v>
      </c>
      <c r="AP44" s="74"/>
      <c r="AQ44" s="69">
        <f t="shared" ref="AQ44:AQ49" si="91">AL44</f>
        <v>3.85</v>
      </c>
      <c r="AR44" s="72">
        <f>AS3+AS4+AS5</f>
        <v>2</v>
      </c>
      <c r="AS44" s="70">
        <f>AQ44*AR44</f>
        <v>7.7</v>
      </c>
      <c r="AT44" s="70" t="s">
        <v>19</v>
      </c>
      <c r="AU44" s="74"/>
      <c r="AV44" s="69">
        <f t="shared" ref="AV44:AV49" si="92">AQ44</f>
        <v>3.85</v>
      </c>
      <c r="AW44" s="72">
        <f>AX3+AX4+AX5</f>
        <v>6</v>
      </c>
      <c r="AX44" s="70">
        <f>AV44*AW44</f>
        <v>23.1</v>
      </c>
      <c r="AY44" s="70" t="s">
        <v>19</v>
      </c>
      <c r="AZ44" s="74"/>
      <c r="BA44" s="69">
        <f t="shared" ref="BA44:BA49" si="93">AV44</f>
        <v>3.85</v>
      </c>
      <c r="BB44" s="72">
        <f>BC3+BC4+BC5</f>
        <v>3</v>
      </c>
      <c r="BC44" s="70">
        <f>BA44*BB44</f>
        <v>11.55</v>
      </c>
      <c r="BD44" s="70" t="s">
        <v>19</v>
      </c>
      <c r="BE44" s="74"/>
      <c r="BF44" s="69">
        <f t="shared" ref="BF44:BF49" si="94">BA44</f>
        <v>3.85</v>
      </c>
      <c r="BG44" s="72">
        <f>BH3+BH4+BH5</f>
        <v>3</v>
      </c>
      <c r="BH44" s="70">
        <f>BF44*BG44</f>
        <v>11.55</v>
      </c>
      <c r="BI44" s="70" t="s">
        <v>19</v>
      </c>
      <c r="BJ44" s="74"/>
      <c r="BK44" s="69">
        <f t="shared" ref="BK44:BK49" si="95">BF44</f>
        <v>3.85</v>
      </c>
      <c r="BL44" s="72">
        <f>BM3+BM4+BM5</f>
        <v>3</v>
      </c>
      <c r="BM44" s="70">
        <f>BK44*BL44</f>
        <v>11.55</v>
      </c>
      <c r="BN44" s="70" t="s">
        <v>19</v>
      </c>
      <c r="BO44" s="74"/>
      <c r="BP44" s="69">
        <f t="shared" ref="BP44:BP49" si="96">BK44</f>
        <v>3.85</v>
      </c>
      <c r="BQ44" s="72">
        <f>BR3+BR4+BR5</f>
        <v>4</v>
      </c>
      <c r="BR44" s="70">
        <f>BP44*BQ44</f>
        <v>15.4</v>
      </c>
      <c r="BS44" s="70" t="s">
        <v>19</v>
      </c>
      <c r="BT44" s="74"/>
      <c r="BU44" s="69">
        <f t="shared" ref="BU44:BU49" si="97">BP44</f>
        <v>3.85</v>
      </c>
      <c r="BV44" s="72">
        <f>BW3+BW4+BW5</f>
        <v>5</v>
      </c>
      <c r="BW44" s="70">
        <f>BU44*BV44</f>
        <v>19.25</v>
      </c>
      <c r="BX44" s="70" t="s">
        <v>19</v>
      </c>
      <c r="BY44" s="74"/>
      <c r="BZ44" s="69">
        <f t="shared" ref="BZ44:BZ49" si="98">BU44</f>
        <v>3.85</v>
      </c>
      <c r="CA44" s="72">
        <f>CB3+CB4+CB5</f>
        <v>0</v>
      </c>
      <c r="CB44" s="70">
        <f>BZ44*CA44</f>
        <v>0</v>
      </c>
      <c r="CC44" s="70" t="s">
        <v>19</v>
      </c>
      <c r="CD44" s="74"/>
      <c r="CE44" s="69">
        <f t="shared" ref="CE44:CE49" si="99">BZ44</f>
        <v>3.85</v>
      </c>
      <c r="CF44" s="72">
        <f>CG3+CG4+CG5</f>
        <v>3</v>
      </c>
      <c r="CG44" s="70">
        <f>CE44*CF44</f>
        <v>11.55</v>
      </c>
      <c r="CH44" s="70" t="s">
        <v>19</v>
      </c>
      <c r="CI44" s="74"/>
      <c r="CJ44" s="69">
        <f t="shared" ref="CJ44:CJ49" si="100">CE44</f>
        <v>3.85</v>
      </c>
      <c r="CK44" s="72">
        <f>CL3+CL4+CL5</f>
        <v>2</v>
      </c>
      <c r="CL44" s="70">
        <f>CJ44*CK44</f>
        <v>7.7</v>
      </c>
      <c r="CM44" s="70" t="s">
        <v>19</v>
      </c>
      <c r="CN44" s="74"/>
      <c r="CO44" s="69">
        <f t="shared" ref="CO44:CO49" si="101">CJ44</f>
        <v>3.85</v>
      </c>
      <c r="CP44" s="72">
        <f>CQ3+CQ4+CQ5</f>
        <v>4</v>
      </c>
      <c r="CQ44" s="70">
        <f>CO44*CP44</f>
        <v>15.4</v>
      </c>
      <c r="CR44" s="70" t="s">
        <v>19</v>
      </c>
      <c r="CS44" s="74"/>
      <c r="CT44" s="69">
        <f t="shared" ref="CT44:CT49" si="102">CO44</f>
        <v>3.85</v>
      </c>
      <c r="CU44" s="72">
        <f>CV3+CV4+CV5</f>
        <v>8</v>
      </c>
      <c r="CV44" s="70">
        <f>CT44*CU44</f>
        <v>30.8</v>
      </c>
      <c r="CW44" s="70" t="s">
        <v>19</v>
      </c>
      <c r="CX44" s="74"/>
      <c r="CY44" s="69">
        <f t="shared" ref="CY44:CY49" si="103">CT44</f>
        <v>3.85</v>
      </c>
      <c r="CZ44" s="72">
        <f>DA3+DA4+DA5</f>
        <v>3</v>
      </c>
      <c r="DA44" s="70">
        <f>CY44*CZ44</f>
        <v>11.55</v>
      </c>
      <c r="DB44" s="70" t="s">
        <v>19</v>
      </c>
      <c r="DC44" s="79"/>
      <c r="DD44" s="69">
        <f t="shared" ref="DD44:DD49" si="104">CY44</f>
        <v>3.85</v>
      </c>
      <c r="DE44" s="72">
        <f>DF3+DF4+DF5</f>
        <v>77</v>
      </c>
      <c r="DF44" s="70">
        <f>DD44*DE44</f>
        <v>296.45</v>
      </c>
      <c r="DG44" s="70" t="s">
        <v>19</v>
      </c>
      <c r="DH44" s="74"/>
    </row>
    <row r="45" spans="1:112" x14ac:dyDescent="0.2">
      <c r="A45" s="67" t="s">
        <v>57</v>
      </c>
      <c r="C45" s="69">
        <f>6.75/2</f>
        <v>3.375</v>
      </c>
      <c r="D45" s="72">
        <f>E6</f>
        <v>1</v>
      </c>
      <c r="E45" s="70">
        <f t="shared" ref="E45:E49" si="105">C45*D45</f>
        <v>3.375</v>
      </c>
      <c r="F45" s="70"/>
      <c r="G45" s="74"/>
      <c r="H45" s="69">
        <f t="shared" si="84"/>
        <v>3.375</v>
      </c>
      <c r="I45" s="72">
        <f>J6</f>
        <v>1</v>
      </c>
      <c r="J45" s="70">
        <f t="shared" ref="J45:J49" si="106">H45*I45</f>
        <v>3.375</v>
      </c>
      <c r="K45" s="70"/>
      <c r="L45" s="74"/>
      <c r="M45" s="69">
        <f t="shared" si="85"/>
        <v>3.375</v>
      </c>
      <c r="N45" s="72">
        <f>O6</f>
        <v>1</v>
      </c>
      <c r="O45" s="70">
        <f t="shared" ref="O45:O49" si="107">M45*N45</f>
        <v>3.375</v>
      </c>
      <c r="P45" s="70"/>
      <c r="Q45" s="74"/>
      <c r="R45" s="69">
        <f t="shared" si="86"/>
        <v>3.375</v>
      </c>
      <c r="S45" s="72">
        <f>T6</f>
        <v>0</v>
      </c>
      <c r="T45" s="70">
        <f t="shared" ref="T45:T49" si="108">R45*S45</f>
        <v>0</v>
      </c>
      <c r="U45" s="70"/>
      <c r="V45" s="74"/>
      <c r="W45" s="69">
        <f t="shared" si="87"/>
        <v>3.375</v>
      </c>
      <c r="X45" s="72">
        <f>Y6</f>
        <v>2</v>
      </c>
      <c r="Y45" s="70">
        <f t="shared" ref="Y45:Y49" si="109">W45*X45</f>
        <v>6.75</v>
      </c>
      <c r="Z45" s="70"/>
      <c r="AA45" s="74"/>
      <c r="AB45" s="69">
        <f t="shared" si="88"/>
        <v>3.375</v>
      </c>
      <c r="AC45" s="72">
        <f>AD6</f>
        <v>3</v>
      </c>
      <c r="AD45" s="70">
        <f t="shared" ref="AD45:AD49" si="110">AB45*AC45</f>
        <v>10.125</v>
      </c>
      <c r="AE45" s="70"/>
      <c r="AF45" s="74"/>
      <c r="AG45" s="69">
        <f t="shared" si="89"/>
        <v>3.375</v>
      </c>
      <c r="AH45" s="72">
        <f>AI6</f>
        <v>0</v>
      </c>
      <c r="AI45" s="70">
        <f t="shared" ref="AI45:AI49" si="111">AG45*AH45</f>
        <v>0</v>
      </c>
      <c r="AJ45" s="70"/>
      <c r="AK45" s="74"/>
      <c r="AL45" s="69">
        <f t="shared" si="90"/>
        <v>3.375</v>
      </c>
      <c r="AM45" s="72">
        <f>AN6</f>
        <v>1</v>
      </c>
      <c r="AN45" s="70">
        <f t="shared" ref="AN45:AN49" si="112">AL45*AM45</f>
        <v>3.375</v>
      </c>
      <c r="AO45" s="70"/>
      <c r="AP45" s="74"/>
      <c r="AQ45" s="69">
        <f t="shared" si="91"/>
        <v>3.375</v>
      </c>
      <c r="AR45" s="72">
        <f>AS6</f>
        <v>0</v>
      </c>
      <c r="AS45" s="70">
        <f t="shared" ref="AS45:AS49" si="113">AQ45*AR45</f>
        <v>0</v>
      </c>
      <c r="AT45" s="70"/>
      <c r="AU45" s="74"/>
      <c r="AV45" s="69">
        <f t="shared" si="92"/>
        <v>3.375</v>
      </c>
      <c r="AW45" s="72">
        <f>AX6</f>
        <v>2</v>
      </c>
      <c r="AX45" s="70">
        <f t="shared" ref="AX45:AX49" si="114">AV45*AW45</f>
        <v>6.75</v>
      </c>
      <c r="AY45" s="70"/>
      <c r="AZ45" s="74"/>
      <c r="BA45" s="69">
        <f t="shared" si="93"/>
        <v>3.375</v>
      </c>
      <c r="BB45" s="72">
        <f>BC6</f>
        <v>1</v>
      </c>
      <c r="BC45" s="70">
        <f t="shared" ref="BC45:BC49" si="115">BA45*BB45</f>
        <v>3.375</v>
      </c>
      <c r="BD45" s="70"/>
      <c r="BE45" s="74"/>
      <c r="BF45" s="69">
        <f t="shared" si="94"/>
        <v>3.375</v>
      </c>
      <c r="BG45" s="72">
        <f>BH6</f>
        <v>1</v>
      </c>
      <c r="BH45" s="70">
        <f t="shared" ref="BH45:BH49" si="116">BF45*BG45</f>
        <v>3.375</v>
      </c>
      <c r="BI45" s="70"/>
      <c r="BJ45" s="74"/>
      <c r="BK45" s="69">
        <f t="shared" si="95"/>
        <v>3.375</v>
      </c>
      <c r="BL45" s="72">
        <f>BM6</f>
        <v>1</v>
      </c>
      <c r="BM45" s="70">
        <f t="shared" ref="BM45:BM49" si="117">BK45*BL45</f>
        <v>3.375</v>
      </c>
      <c r="BN45" s="70"/>
      <c r="BO45" s="74"/>
      <c r="BP45" s="69">
        <f t="shared" si="96"/>
        <v>3.375</v>
      </c>
      <c r="BQ45" s="72">
        <f>BR6</f>
        <v>1</v>
      </c>
      <c r="BR45" s="70">
        <f t="shared" ref="BR45:BR49" si="118">BP45*BQ45</f>
        <v>3.375</v>
      </c>
      <c r="BS45" s="70"/>
      <c r="BT45" s="74"/>
      <c r="BU45" s="69">
        <f t="shared" si="97"/>
        <v>3.375</v>
      </c>
      <c r="BV45" s="72">
        <f>BW6</f>
        <v>1</v>
      </c>
      <c r="BW45" s="70">
        <f t="shared" ref="BW45:BW49" si="119">BU45*BV45</f>
        <v>3.375</v>
      </c>
      <c r="BX45" s="70"/>
      <c r="BY45" s="74"/>
      <c r="BZ45" s="69">
        <f t="shared" si="98"/>
        <v>3.375</v>
      </c>
      <c r="CA45" s="72">
        <f>CB6</f>
        <v>0</v>
      </c>
      <c r="CB45" s="70">
        <f t="shared" ref="CB45:CB49" si="120">BZ45*CA45</f>
        <v>0</v>
      </c>
      <c r="CC45" s="70"/>
      <c r="CD45" s="74"/>
      <c r="CE45" s="69">
        <f t="shared" si="99"/>
        <v>3.375</v>
      </c>
      <c r="CF45" s="72">
        <f>CG6</f>
        <v>1</v>
      </c>
      <c r="CG45" s="70">
        <f t="shared" ref="CG45:CG49" si="121">CE45*CF45</f>
        <v>3.375</v>
      </c>
      <c r="CH45" s="70"/>
      <c r="CI45" s="74"/>
      <c r="CJ45" s="69">
        <f t="shared" si="100"/>
        <v>3.375</v>
      </c>
      <c r="CK45" s="72">
        <f>CL6</f>
        <v>1</v>
      </c>
      <c r="CL45" s="70">
        <f t="shared" ref="CL45:CL49" si="122">CJ45*CK45</f>
        <v>3.375</v>
      </c>
      <c r="CM45" s="70"/>
      <c r="CN45" s="74"/>
      <c r="CO45" s="69">
        <f t="shared" si="101"/>
        <v>3.375</v>
      </c>
      <c r="CP45" s="72">
        <f>CQ6</f>
        <v>1</v>
      </c>
      <c r="CQ45" s="70">
        <f t="shared" ref="CQ45:CQ49" si="123">CO45*CP45</f>
        <v>3.375</v>
      </c>
      <c r="CR45" s="70"/>
      <c r="CS45" s="74"/>
      <c r="CT45" s="69">
        <f t="shared" si="102"/>
        <v>3.375</v>
      </c>
      <c r="CU45" s="72">
        <f>CV6</f>
        <v>3</v>
      </c>
      <c r="CV45" s="70">
        <f t="shared" ref="CV45:CV49" si="124">CT45*CU45</f>
        <v>10.125</v>
      </c>
      <c r="CW45" s="70"/>
      <c r="CX45" s="74"/>
      <c r="CY45" s="69">
        <f t="shared" si="103"/>
        <v>3.375</v>
      </c>
      <c r="CZ45" s="72">
        <f>DA6</f>
        <v>1</v>
      </c>
      <c r="DA45" s="70">
        <f t="shared" ref="DA45:DA49" si="125">CY45*CZ45</f>
        <v>3.375</v>
      </c>
      <c r="DB45" s="70"/>
      <c r="DC45" s="79"/>
      <c r="DD45" s="69">
        <f t="shared" si="104"/>
        <v>3.375</v>
      </c>
      <c r="DE45" s="72">
        <f>DF6</f>
        <v>23</v>
      </c>
      <c r="DF45" s="70">
        <f>DD45*DE45</f>
        <v>77.625</v>
      </c>
      <c r="DG45" s="70"/>
      <c r="DH45" s="74"/>
    </row>
    <row r="46" spans="1:112" x14ac:dyDescent="0.2">
      <c r="A46" s="67" t="s">
        <v>58</v>
      </c>
      <c r="C46" s="69">
        <f>6/2</f>
        <v>3</v>
      </c>
      <c r="D46" s="72">
        <f>E7</f>
        <v>1</v>
      </c>
      <c r="E46" s="70">
        <f t="shared" si="105"/>
        <v>3</v>
      </c>
      <c r="F46" s="70"/>
      <c r="G46" s="74"/>
      <c r="H46" s="69">
        <f t="shared" si="84"/>
        <v>3</v>
      </c>
      <c r="I46" s="72">
        <f>J7</f>
        <v>1</v>
      </c>
      <c r="J46" s="70">
        <f t="shared" si="106"/>
        <v>3</v>
      </c>
      <c r="K46" s="70"/>
      <c r="L46" s="74"/>
      <c r="M46" s="69">
        <f t="shared" si="85"/>
        <v>3</v>
      </c>
      <c r="N46" s="72">
        <f>O7</f>
        <v>1</v>
      </c>
      <c r="O46" s="70">
        <f t="shared" si="107"/>
        <v>3</v>
      </c>
      <c r="P46" s="70"/>
      <c r="Q46" s="74"/>
      <c r="R46" s="69">
        <f t="shared" si="86"/>
        <v>3</v>
      </c>
      <c r="S46" s="72">
        <f>T7</f>
        <v>1</v>
      </c>
      <c r="T46" s="70">
        <f t="shared" si="108"/>
        <v>3</v>
      </c>
      <c r="U46" s="70"/>
      <c r="V46" s="74"/>
      <c r="W46" s="69">
        <f t="shared" si="87"/>
        <v>3</v>
      </c>
      <c r="X46" s="72">
        <f>Y7</f>
        <v>3</v>
      </c>
      <c r="Y46" s="70">
        <f t="shared" si="109"/>
        <v>9</v>
      </c>
      <c r="Z46" s="70"/>
      <c r="AA46" s="74"/>
      <c r="AB46" s="69">
        <f t="shared" si="88"/>
        <v>3</v>
      </c>
      <c r="AC46" s="72">
        <f>AD7</f>
        <v>3</v>
      </c>
      <c r="AD46" s="70">
        <f t="shared" si="110"/>
        <v>9</v>
      </c>
      <c r="AE46" s="70"/>
      <c r="AF46" s="74"/>
      <c r="AG46" s="69">
        <f t="shared" si="89"/>
        <v>3</v>
      </c>
      <c r="AH46" s="72">
        <f>AI7</f>
        <v>1</v>
      </c>
      <c r="AI46" s="70">
        <f t="shared" si="111"/>
        <v>3</v>
      </c>
      <c r="AJ46" s="70"/>
      <c r="AK46" s="74"/>
      <c r="AL46" s="69">
        <f t="shared" si="90"/>
        <v>3</v>
      </c>
      <c r="AM46" s="72">
        <f>AN7</f>
        <v>1</v>
      </c>
      <c r="AN46" s="70">
        <f t="shared" si="112"/>
        <v>3</v>
      </c>
      <c r="AO46" s="70"/>
      <c r="AP46" s="74"/>
      <c r="AQ46" s="69">
        <f t="shared" si="91"/>
        <v>3</v>
      </c>
      <c r="AR46" s="72">
        <f>AS7</f>
        <v>1</v>
      </c>
      <c r="AS46" s="70">
        <f t="shared" si="113"/>
        <v>3</v>
      </c>
      <c r="AT46" s="70"/>
      <c r="AU46" s="74"/>
      <c r="AV46" s="69">
        <f t="shared" si="92"/>
        <v>3</v>
      </c>
      <c r="AW46" s="72">
        <f>AX7</f>
        <v>2</v>
      </c>
      <c r="AX46" s="70">
        <f t="shared" si="114"/>
        <v>6</v>
      </c>
      <c r="AY46" s="70"/>
      <c r="AZ46" s="74"/>
      <c r="BA46" s="69">
        <f t="shared" si="93"/>
        <v>3</v>
      </c>
      <c r="BB46" s="72">
        <f>BC7</f>
        <v>1</v>
      </c>
      <c r="BC46" s="70">
        <f t="shared" si="115"/>
        <v>3</v>
      </c>
      <c r="BD46" s="70"/>
      <c r="BE46" s="74"/>
      <c r="BF46" s="69">
        <f t="shared" si="94"/>
        <v>3</v>
      </c>
      <c r="BG46" s="72">
        <f>BH7</f>
        <v>1</v>
      </c>
      <c r="BH46" s="70">
        <f t="shared" si="116"/>
        <v>3</v>
      </c>
      <c r="BI46" s="70"/>
      <c r="BJ46" s="74"/>
      <c r="BK46" s="69">
        <f t="shared" si="95"/>
        <v>3</v>
      </c>
      <c r="BL46" s="72">
        <f>BM7</f>
        <v>1</v>
      </c>
      <c r="BM46" s="70">
        <f t="shared" si="117"/>
        <v>3</v>
      </c>
      <c r="BN46" s="70"/>
      <c r="BO46" s="74"/>
      <c r="BP46" s="69">
        <f t="shared" si="96"/>
        <v>3</v>
      </c>
      <c r="BQ46" s="72">
        <f>BR7</f>
        <v>1</v>
      </c>
      <c r="BR46" s="70">
        <f t="shared" si="118"/>
        <v>3</v>
      </c>
      <c r="BS46" s="70"/>
      <c r="BT46" s="74"/>
      <c r="BU46" s="69">
        <f t="shared" si="97"/>
        <v>3</v>
      </c>
      <c r="BV46" s="72">
        <f>BW7</f>
        <v>2</v>
      </c>
      <c r="BW46" s="70">
        <f t="shared" si="119"/>
        <v>6</v>
      </c>
      <c r="BX46" s="70"/>
      <c r="BY46" s="74"/>
      <c r="BZ46" s="69">
        <f t="shared" si="98"/>
        <v>3</v>
      </c>
      <c r="CA46" s="72">
        <f>CB7</f>
        <v>0</v>
      </c>
      <c r="CB46" s="70">
        <f t="shared" si="120"/>
        <v>0</v>
      </c>
      <c r="CC46" s="70"/>
      <c r="CD46" s="74"/>
      <c r="CE46" s="69">
        <f t="shared" si="99"/>
        <v>3</v>
      </c>
      <c r="CF46" s="72">
        <f>CG7</f>
        <v>0</v>
      </c>
      <c r="CG46" s="70">
        <f t="shared" si="121"/>
        <v>0</v>
      </c>
      <c r="CH46" s="70"/>
      <c r="CI46" s="74"/>
      <c r="CJ46" s="69">
        <f t="shared" si="100"/>
        <v>3</v>
      </c>
      <c r="CK46" s="72">
        <f>CL7</f>
        <v>1</v>
      </c>
      <c r="CL46" s="70">
        <f t="shared" si="122"/>
        <v>3</v>
      </c>
      <c r="CM46" s="70"/>
      <c r="CN46" s="74"/>
      <c r="CO46" s="69">
        <f t="shared" si="101"/>
        <v>3</v>
      </c>
      <c r="CP46" s="72">
        <f>CQ7</f>
        <v>0</v>
      </c>
      <c r="CQ46" s="70">
        <f t="shared" si="123"/>
        <v>0</v>
      </c>
      <c r="CR46" s="70"/>
      <c r="CS46" s="74"/>
      <c r="CT46" s="69">
        <f t="shared" si="102"/>
        <v>3</v>
      </c>
      <c r="CU46" s="72">
        <f>CV7</f>
        <v>3</v>
      </c>
      <c r="CV46" s="70">
        <f t="shared" si="124"/>
        <v>9</v>
      </c>
      <c r="CW46" s="70"/>
      <c r="CX46" s="74"/>
      <c r="CY46" s="69">
        <f t="shared" si="103"/>
        <v>3</v>
      </c>
      <c r="CZ46" s="72">
        <f>DA7</f>
        <v>1</v>
      </c>
      <c r="DA46" s="70">
        <f t="shared" si="125"/>
        <v>3</v>
      </c>
      <c r="DB46" s="70"/>
      <c r="DC46" s="79"/>
      <c r="DD46" s="69">
        <f t="shared" si="104"/>
        <v>3</v>
      </c>
      <c r="DE46" s="72">
        <f>DF7</f>
        <v>26</v>
      </c>
      <c r="DF46" s="70">
        <f t="shared" ref="DF46:DF48" si="126">DD46*DE46</f>
        <v>78</v>
      </c>
      <c r="DG46" s="70"/>
      <c r="DH46" s="74"/>
    </row>
    <row r="47" spans="1:112" x14ac:dyDescent="0.2">
      <c r="A47" s="67" t="s">
        <v>59</v>
      </c>
      <c r="C47" s="69">
        <f>5/2</f>
        <v>2.5</v>
      </c>
      <c r="D47" s="72">
        <f>E8+E9</f>
        <v>2</v>
      </c>
      <c r="E47" s="70">
        <f t="shared" si="105"/>
        <v>5</v>
      </c>
      <c r="F47" s="70"/>
      <c r="G47" s="74"/>
      <c r="H47" s="69">
        <f t="shared" si="84"/>
        <v>2.5</v>
      </c>
      <c r="I47" s="72">
        <f>J8+J9</f>
        <v>2</v>
      </c>
      <c r="J47" s="70">
        <f t="shared" si="106"/>
        <v>5</v>
      </c>
      <c r="K47" s="70"/>
      <c r="L47" s="74"/>
      <c r="M47" s="69">
        <f t="shared" si="85"/>
        <v>2.5</v>
      </c>
      <c r="N47" s="72">
        <f>O8+O9</f>
        <v>2</v>
      </c>
      <c r="O47" s="70">
        <f t="shared" si="107"/>
        <v>5</v>
      </c>
      <c r="P47" s="70"/>
      <c r="Q47" s="74"/>
      <c r="R47" s="69">
        <f t="shared" si="86"/>
        <v>2.5</v>
      </c>
      <c r="S47" s="72">
        <f>T8+T9</f>
        <v>1</v>
      </c>
      <c r="T47" s="70">
        <f t="shared" si="108"/>
        <v>2.5</v>
      </c>
      <c r="U47" s="70"/>
      <c r="V47" s="74"/>
      <c r="W47" s="69">
        <f t="shared" si="87"/>
        <v>2.5</v>
      </c>
      <c r="X47" s="72">
        <f>Y8+Y9</f>
        <v>4</v>
      </c>
      <c r="Y47" s="70">
        <f t="shared" si="109"/>
        <v>10</v>
      </c>
      <c r="Z47" s="70"/>
      <c r="AA47" s="74"/>
      <c r="AB47" s="69">
        <f t="shared" si="88"/>
        <v>2.5</v>
      </c>
      <c r="AC47" s="72">
        <f>AD8+AD9</f>
        <v>6</v>
      </c>
      <c r="AD47" s="70">
        <f t="shared" si="110"/>
        <v>15</v>
      </c>
      <c r="AE47" s="70"/>
      <c r="AF47" s="74"/>
      <c r="AG47" s="69">
        <f t="shared" si="89"/>
        <v>2.5</v>
      </c>
      <c r="AH47" s="72">
        <f>AI8+AI9</f>
        <v>2</v>
      </c>
      <c r="AI47" s="70">
        <f t="shared" si="111"/>
        <v>5</v>
      </c>
      <c r="AJ47" s="70"/>
      <c r="AK47" s="74"/>
      <c r="AL47" s="69">
        <f t="shared" si="90"/>
        <v>2.5</v>
      </c>
      <c r="AM47" s="72">
        <f>AN8+AN9</f>
        <v>2</v>
      </c>
      <c r="AN47" s="70">
        <f t="shared" si="112"/>
        <v>5</v>
      </c>
      <c r="AO47" s="70"/>
      <c r="AP47" s="74"/>
      <c r="AQ47" s="69">
        <f t="shared" si="91"/>
        <v>2.5</v>
      </c>
      <c r="AR47" s="72">
        <f>AS8+AS9</f>
        <v>2</v>
      </c>
      <c r="AS47" s="70">
        <f t="shared" si="113"/>
        <v>5</v>
      </c>
      <c r="AT47" s="70"/>
      <c r="AU47" s="74"/>
      <c r="AV47" s="69">
        <f t="shared" si="92"/>
        <v>2.5</v>
      </c>
      <c r="AW47" s="72">
        <f>AX8+AX9</f>
        <v>4</v>
      </c>
      <c r="AX47" s="70">
        <f t="shared" si="114"/>
        <v>10</v>
      </c>
      <c r="AY47" s="70"/>
      <c r="AZ47" s="74"/>
      <c r="BA47" s="69">
        <f t="shared" si="93"/>
        <v>2.5</v>
      </c>
      <c r="BB47" s="72">
        <f>BC8+BC9</f>
        <v>2</v>
      </c>
      <c r="BC47" s="70">
        <f t="shared" si="115"/>
        <v>5</v>
      </c>
      <c r="BD47" s="70"/>
      <c r="BE47" s="74"/>
      <c r="BF47" s="69">
        <f t="shared" si="94"/>
        <v>2.5</v>
      </c>
      <c r="BG47" s="72">
        <f>BH8+BH9</f>
        <v>2</v>
      </c>
      <c r="BH47" s="70">
        <f t="shared" si="116"/>
        <v>5</v>
      </c>
      <c r="BI47" s="70"/>
      <c r="BJ47" s="74"/>
      <c r="BK47" s="69">
        <f t="shared" si="95"/>
        <v>2.5</v>
      </c>
      <c r="BL47" s="72">
        <f>BM8+BM9</f>
        <v>2</v>
      </c>
      <c r="BM47" s="70">
        <f t="shared" si="117"/>
        <v>5</v>
      </c>
      <c r="BN47" s="70"/>
      <c r="BO47" s="74"/>
      <c r="BP47" s="69">
        <f t="shared" si="96"/>
        <v>2.5</v>
      </c>
      <c r="BQ47" s="72">
        <f>BR8+BR9</f>
        <v>2</v>
      </c>
      <c r="BR47" s="70">
        <f t="shared" si="118"/>
        <v>5</v>
      </c>
      <c r="BS47" s="70"/>
      <c r="BT47" s="74"/>
      <c r="BU47" s="69">
        <f t="shared" si="97"/>
        <v>2.5</v>
      </c>
      <c r="BV47" s="72">
        <f>BW8+BW9</f>
        <v>3</v>
      </c>
      <c r="BW47" s="70">
        <f t="shared" si="119"/>
        <v>7.5</v>
      </c>
      <c r="BX47" s="70"/>
      <c r="BY47" s="74"/>
      <c r="BZ47" s="69">
        <f t="shared" si="98"/>
        <v>2.5</v>
      </c>
      <c r="CA47" s="72">
        <f>CB8+CB9</f>
        <v>0</v>
      </c>
      <c r="CB47" s="70">
        <f t="shared" si="120"/>
        <v>0</v>
      </c>
      <c r="CC47" s="70"/>
      <c r="CD47" s="74"/>
      <c r="CE47" s="69">
        <f t="shared" si="99"/>
        <v>2.5</v>
      </c>
      <c r="CF47" s="72">
        <f>CG8+CG9</f>
        <v>2</v>
      </c>
      <c r="CG47" s="70">
        <f t="shared" si="121"/>
        <v>5</v>
      </c>
      <c r="CH47" s="70"/>
      <c r="CI47" s="74"/>
      <c r="CJ47" s="69">
        <f t="shared" si="100"/>
        <v>2.5</v>
      </c>
      <c r="CK47" s="72">
        <f>CL8+CL9</f>
        <v>2</v>
      </c>
      <c r="CL47" s="70">
        <f t="shared" si="122"/>
        <v>5</v>
      </c>
      <c r="CM47" s="70"/>
      <c r="CN47" s="74"/>
      <c r="CO47" s="69">
        <f t="shared" si="101"/>
        <v>2.5</v>
      </c>
      <c r="CP47" s="72">
        <f>CQ8+CQ9</f>
        <v>3</v>
      </c>
      <c r="CQ47" s="70">
        <f t="shared" si="123"/>
        <v>7.5</v>
      </c>
      <c r="CR47" s="70"/>
      <c r="CS47" s="74"/>
      <c r="CT47" s="69">
        <f t="shared" si="102"/>
        <v>2.5</v>
      </c>
      <c r="CU47" s="72">
        <f>CV8+CV9</f>
        <v>5</v>
      </c>
      <c r="CV47" s="70">
        <f t="shared" si="124"/>
        <v>12.5</v>
      </c>
      <c r="CW47" s="70"/>
      <c r="CX47" s="74"/>
      <c r="CY47" s="69">
        <f t="shared" si="103"/>
        <v>2.5</v>
      </c>
      <c r="CZ47" s="72">
        <f>DA8+DA9</f>
        <v>2</v>
      </c>
      <c r="DA47" s="70">
        <f t="shared" si="125"/>
        <v>5</v>
      </c>
      <c r="DB47" s="70"/>
      <c r="DC47" s="79"/>
      <c r="DD47" s="69">
        <f t="shared" si="104"/>
        <v>2.5</v>
      </c>
      <c r="DE47" s="72">
        <f>DF8+DF9</f>
        <v>52</v>
      </c>
      <c r="DF47" s="70">
        <f t="shared" si="126"/>
        <v>130</v>
      </c>
      <c r="DG47" s="70"/>
      <c r="DH47" s="74"/>
    </row>
    <row r="48" spans="1:112" x14ac:dyDescent="0.2">
      <c r="A48" s="67" t="s">
        <v>60</v>
      </c>
      <c r="C48" s="69">
        <f>6.2/2</f>
        <v>3.1</v>
      </c>
      <c r="D48" s="72">
        <f>E12+E13</f>
        <v>5</v>
      </c>
      <c r="E48" s="70">
        <f t="shared" si="105"/>
        <v>15.5</v>
      </c>
      <c r="F48" s="70"/>
      <c r="G48" s="74"/>
      <c r="H48" s="69">
        <f t="shared" si="84"/>
        <v>3.1</v>
      </c>
      <c r="I48" s="72">
        <f>J12+J13</f>
        <v>0</v>
      </c>
      <c r="J48" s="70">
        <f t="shared" si="106"/>
        <v>0</v>
      </c>
      <c r="K48" s="70"/>
      <c r="L48" s="74"/>
      <c r="M48" s="69">
        <f t="shared" si="85"/>
        <v>3.1</v>
      </c>
      <c r="N48" s="72">
        <f>O12+O13</f>
        <v>2</v>
      </c>
      <c r="O48" s="70">
        <f t="shared" si="107"/>
        <v>6.2</v>
      </c>
      <c r="P48" s="70"/>
      <c r="Q48" s="74"/>
      <c r="R48" s="69">
        <f t="shared" si="86"/>
        <v>3.1</v>
      </c>
      <c r="S48" s="72">
        <f>T12+T13</f>
        <v>0</v>
      </c>
      <c r="T48" s="70">
        <f t="shared" si="108"/>
        <v>0</v>
      </c>
      <c r="U48" s="70"/>
      <c r="V48" s="74"/>
      <c r="W48" s="69">
        <f t="shared" si="87"/>
        <v>3.1</v>
      </c>
      <c r="X48" s="72">
        <f>Y12+Y13</f>
        <v>6</v>
      </c>
      <c r="Y48" s="70">
        <f t="shared" si="109"/>
        <v>18.600000000000001</v>
      </c>
      <c r="Z48" s="70"/>
      <c r="AA48" s="74"/>
      <c r="AB48" s="69">
        <f t="shared" si="88"/>
        <v>3.1</v>
      </c>
      <c r="AC48" s="72">
        <f>AD12+AD13</f>
        <v>6</v>
      </c>
      <c r="AD48" s="70">
        <f t="shared" si="110"/>
        <v>18.600000000000001</v>
      </c>
      <c r="AE48" s="70"/>
      <c r="AF48" s="74"/>
      <c r="AG48" s="69">
        <f t="shared" si="89"/>
        <v>3.1</v>
      </c>
      <c r="AH48" s="72">
        <f>AI12+AI13</f>
        <v>0</v>
      </c>
      <c r="AI48" s="70">
        <f t="shared" si="111"/>
        <v>0</v>
      </c>
      <c r="AJ48" s="70"/>
      <c r="AK48" s="74"/>
      <c r="AL48" s="69">
        <f t="shared" si="90"/>
        <v>3.1</v>
      </c>
      <c r="AM48" s="72">
        <f>AN12+AN13</f>
        <v>0</v>
      </c>
      <c r="AN48" s="70">
        <f t="shared" si="112"/>
        <v>0</v>
      </c>
      <c r="AO48" s="70"/>
      <c r="AP48" s="74"/>
      <c r="AQ48" s="69">
        <f t="shared" si="91"/>
        <v>3.1</v>
      </c>
      <c r="AR48" s="72">
        <f>AS12+AS13</f>
        <v>0</v>
      </c>
      <c r="AS48" s="70">
        <f t="shared" si="113"/>
        <v>0</v>
      </c>
      <c r="AT48" s="70"/>
      <c r="AU48" s="74"/>
      <c r="AV48" s="69">
        <f t="shared" si="92"/>
        <v>3.1</v>
      </c>
      <c r="AW48" s="72">
        <f>AX12+AX13</f>
        <v>4</v>
      </c>
      <c r="AX48" s="70">
        <f t="shared" si="114"/>
        <v>12.4</v>
      </c>
      <c r="AY48" s="70"/>
      <c r="AZ48" s="74"/>
      <c r="BA48" s="69">
        <f t="shared" si="93"/>
        <v>3.1</v>
      </c>
      <c r="BB48" s="72">
        <f>BC12+BC13</f>
        <v>6</v>
      </c>
      <c r="BC48" s="70">
        <f t="shared" si="115"/>
        <v>18.600000000000001</v>
      </c>
      <c r="BD48" s="70"/>
      <c r="BE48" s="74"/>
      <c r="BF48" s="69">
        <f t="shared" si="94"/>
        <v>3.1</v>
      </c>
      <c r="BG48" s="72">
        <f>BH12+BH13</f>
        <v>0</v>
      </c>
      <c r="BH48" s="70">
        <f t="shared" si="116"/>
        <v>0</v>
      </c>
      <c r="BI48" s="70"/>
      <c r="BJ48" s="74"/>
      <c r="BK48" s="69">
        <f t="shared" si="95"/>
        <v>3.1</v>
      </c>
      <c r="BL48" s="72">
        <f>BM12+BM13</f>
        <v>4</v>
      </c>
      <c r="BM48" s="70">
        <f t="shared" si="117"/>
        <v>12.4</v>
      </c>
      <c r="BN48" s="70"/>
      <c r="BO48" s="74"/>
      <c r="BP48" s="69">
        <f t="shared" si="96"/>
        <v>3.1</v>
      </c>
      <c r="BQ48" s="72">
        <f>BR12+BR13</f>
        <v>0</v>
      </c>
      <c r="BR48" s="70">
        <f t="shared" si="118"/>
        <v>0</v>
      </c>
      <c r="BS48" s="70"/>
      <c r="BT48" s="74"/>
      <c r="BU48" s="69">
        <f t="shared" si="97"/>
        <v>3.1</v>
      </c>
      <c r="BV48" s="72">
        <f>BW12+BW13</f>
        <v>8</v>
      </c>
      <c r="BW48" s="70">
        <f t="shared" si="119"/>
        <v>24.8</v>
      </c>
      <c r="BX48" s="70"/>
      <c r="BY48" s="74"/>
      <c r="BZ48" s="69">
        <f t="shared" si="98"/>
        <v>3.1</v>
      </c>
      <c r="CA48" s="72">
        <f>CB12+CB13</f>
        <v>0</v>
      </c>
      <c r="CB48" s="70">
        <f t="shared" si="120"/>
        <v>0</v>
      </c>
      <c r="CC48" s="70"/>
      <c r="CD48" s="74"/>
      <c r="CE48" s="69">
        <f t="shared" si="99"/>
        <v>3.1</v>
      </c>
      <c r="CF48" s="72">
        <f>CG12+CG13</f>
        <v>0</v>
      </c>
      <c r="CG48" s="70">
        <f t="shared" si="121"/>
        <v>0</v>
      </c>
      <c r="CH48" s="70"/>
      <c r="CI48" s="74"/>
      <c r="CJ48" s="69">
        <f t="shared" si="100"/>
        <v>3.1</v>
      </c>
      <c r="CK48" s="72">
        <f>CL12+CL13</f>
        <v>0</v>
      </c>
      <c r="CL48" s="70">
        <f t="shared" si="122"/>
        <v>0</v>
      </c>
      <c r="CM48" s="70"/>
      <c r="CN48" s="74"/>
      <c r="CO48" s="69">
        <f t="shared" si="101"/>
        <v>3.1</v>
      </c>
      <c r="CP48" s="72">
        <f>CQ12+CQ13</f>
        <v>4</v>
      </c>
      <c r="CQ48" s="70">
        <f t="shared" si="123"/>
        <v>12.4</v>
      </c>
      <c r="CR48" s="70"/>
      <c r="CS48" s="74"/>
      <c r="CT48" s="69">
        <f t="shared" si="102"/>
        <v>3.1</v>
      </c>
      <c r="CU48" s="72">
        <f>CV12+CV13</f>
        <v>7</v>
      </c>
      <c r="CV48" s="70">
        <f t="shared" si="124"/>
        <v>21.7</v>
      </c>
      <c r="CW48" s="70"/>
      <c r="CX48" s="74"/>
      <c r="CY48" s="69">
        <f t="shared" si="103"/>
        <v>3.1</v>
      </c>
      <c r="CZ48" s="72">
        <f>DA12+DA13</f>
        <v>0</v>
      </c>
      <c r="DA48" s="70">
        <f t="shared" si="125"/>
        <v>0</v>
      </c>
      <c r="DB48" s="70"/>
      <c r="DC48" s="79"/>
      <c r="DD48" s="69">
        <f t="shared" si="104"/>
        <v>3.1</v>
      </c>
      <c r="DE48" s="72">
        <f>DF12+DF13</f>
        <v>52</v>
      </c>
      <c r="DF48" s="70">
        <f t="shared" si="126"/>
        <v>161.20000000000002</v>
      </c>
      <c r="DG48" s="70"/>
      <c r="DH48" s="74"/>
    </row>
    <row r="49" spans="1:112" x14ac:dyDescent="0.2">
      <c r="A49" s="67" t="s">
        <v>61</v>
      </c>
      <c r="C49" s="69">
        <f>7.2/2</f>
        <v>3.6</v>
      </c>
      <c r="D49" s="71">
        <f>E14+E15</f>
        <v>2</v>
      </c>
      <c r="E49" s="70">
        <f t="shared" si="105"/>
        <v>7.2</v>
      </c>
      <c r="F49" s="70"/>
      <c r="G49" s="74"/>
      <c r="H49" s="69">
        <f t="shared" si="84"/>
        <v>3.6</v>
      </c>
      <c r="I49" s="71">
        <f>J14+J15</f>
        <v>0</v>
      </c>
      <c r="J49" s="70">
        <f t="shared" si="106"/>
        <v>0</v>
      </c>
      <c r="K49" s="70"/>
      <c r="L49" s="74"/>
      <c r="M49" s="69">
        <f t="shared" si="85"/>
        <v>3.6</v>
      </c>
      <c r="N49" s="71">
        <f>O14+O15</f>
        <v>1</v>
      </c>
      <c r="O49" s="70">
        <f t="shared" si="107"/>
        <v>3.6</v>
      </c>
      <c r="P49" s="70"/>
      <c r="Q49" s="74"/>
      <c r="R49" s="69">
        <f t="shared" si="86"/>
        <v>3.6</v>
      </c>
      <c r="S49" s="71">
        <f>T14+T15</f>
        <v>0</v>
      </c>
      <c r="T49" s="70">
        <f t="shared" si="108"/>
        <v>0</v>
      </c>
      <c r="U49" s="70"/>
      <c r="V49" s="74"/>
      <c r="W49" s="69">
        <f t="shared" si="87"/>
        <v>3.6</v>
      </c>
      <c r="X49" s="71">
        <f>Y14+Y15</f>
        <v>2</v>
      </c>
      <c r="Y49" s="70">
        <f t="shared" si="109"/>
        <v>7.2</v>
      </c>
      <c r="Z49" s="70"/>
      <c r="AA49" s="74"/>
      <c r="AB49" s="69">
        <f t="shared" si="88"/>
        <v>3.6</v>
      </c>
      <c r="AC49" s="71">
        <f>AD14+AD15</f>
        <v>2</v>
      </c>
      <c r="AD49" s="70">
        <f t="shared" si="110"/>
        <v>7.2</v>
      </c>
      <c r="AE49" s="70"/>
      <c r="AF49" s="74"/>
      <c r="AG49" s="69">
        <f t="shared" si="89"/>
        <v>3.6</v>
      </c>
      <c r="AH49" s="71">
        <f>AI14+AI15</f>
        <v>0</v>
      </c>
      <c r="AI49" s="70">
        <f t="shared" si="111"/>
        <v>0</v>
      </c>
      <c r="AJ49" s="70"/>
      <c r="AK49" s="74"/>
      <c r="AL49" s="69">
        <f t="shared" si="90"/>
        <v>3.6</v>
      </c>
      <c r="AM49" s="71">
        <f>AN14+AN15</f>
        <v>0</v>
      </c>
      <c r="AN49" s="70">
        <f t="shared" si="112"/>
        <v>0</v>
      </c>
      <c r="AO49" s="70"/>
      <c r="AP49" s="74"/>
      <c r="AQ49" s="69">
        <f t="shared" si="91"/>
        <v>3.6</v>
      </c>
      <c r="AR49" s="71">
        <f>AS14+AS15</f>
        <v>0</v>
      </c>
      <c r="AS49" s="70">
        <f t="shared" si="113"/>
        <v>0</v>
      </c>
      <c r="AT49" s="70"/>
      <c r="AU49" s="74"/>
      <c r="AV49" s="69">
        <f t="shared" si="92"/>
        <v>3.6</v>
      </c>
      <c r="AW49" s="71">
        <f>AX14+AX15</f>
        <v>2</v>
      </c>
      <c r="AX49" s="70">
        <f t="shared" si="114"/>
        <v>7.2</v>
      </c>
      <c r="AY49" s="70"/>
      <c r="AZ49" s="74"/>
      <c r="BA49" s="69">
        <f t="shared" si="93"/>
        <v>3.6</v>
      </c>
      <c r="BB49" s="71">
        <f>BC14+BC15</f>
        <v>2</v>
      </c>
      <c r="BC49" s="70">
        <f t="shared" si="115"/>
        <v>7.2</v>
      </c>
      <c r="BD49" s="70"/>
      <c r="BE49" s="74"/>
      <c r="BF49" s="69">
        <f t="shared" si="94"/>
        <v>3.6</v>
      </c>
      <c r="BG49" s="71">
        <f>BH14+BH15</f>
        <v>0</v>
      </c>
      <c r="BH49" s="70">
        <f t="shared" si="116"/>
        <v>0</v>
      </c>
      <c r="BI49" s="70"/>
      <c r="BJ49" s="74"/>
      <c r="BK49" s="69">
        <f t="shared" si="95"/>
        <v>3.6</v>
      </c>
      <c r="BL49" s="71">
        <f>BM14+BM15</f>
        <v>1</v>
      </c>
      <c r="BM49" s="70">
        <f t="shared" si="117"/>
        <v>3.6</v>
      </c>
      <c r="BN49" s="70"/>
      <c r="BO49" s="74"/>
      <c r="BP49" s="69">
        <f t="shared" si="96"/>
        <v>3.6</v>
      </c>
      <c r="BQ49" s="71">
        <f>BR14+BR15</f>
        <v>0</v>
      </c>
      <c r="BR49" s="70">
        <f t="shared" si="118"/>
        <v>0</v>
      </c>
      <c r="BS49" s="70"/>
      <c r="BT49" s="74"/>
      <c r="BU49" s="69">
        <f t="shared" si="97"/>
        <v>3.6</v>
      </c>
      <c r="BV49" s="71">
        <f>BW14+BW15</f>
        <v>3</v>
      </c>
      <c r="BW49" s="70">
        <f t="shared" si="119"/>
        <v>10.8</v>
      </c>
      <c r="BX49" s="70"/>
      <c r="BY49" s="74"/>
      <c r="BZ49" s="69">
        <f t="shared" si="98"/>
        <v>3.6</v>
      </c>
      <c r="CA49" s="71">
        <f>CB14+CB15</f>
        <v>8</v>
      </c>
      <c r="CB49" s="70">
        <f t="shared" si="120"/>
        <v>28.8</v>
      </c>
      <c r="CC49" s="70"/>
      <c r="CD49" s="74"/>
      <c r="CE49" s="69">
        <f t="shared" si="99"/>
        <v>3.6</v>
      </c>
      <c r="CF49" s="71">
        <f>CG14+CG15</f>
        <v>0</v>
      </c>
      <c r="CG49" s="70">
        <f t="shared" si="121"/>
        <v>0</v>
      </c>
      <c r="CH49" s="70"/>
      <c r="CI49" s="74"/>
      <c r="CJ49" s="69">
        <f t="shared" si="100"/>
        <v>3.6</v>
      </c>
      <c r="CK49" s="71">
        <f>CL14+CL15</f>
        <v>0</v>
      </c>
      <c r="CL49" s="70">
        <f t="shared" si="122"/>
        <v>0</v>
      </c>
      <c r="CM49" s="70"/>
      <c r="CN49" s="74"/>
      <c r="CO49" s="69">
        <f t="shared" si="101"/>
        <v>3.6</v>
      </c>
      <c r="CP49" s="71">
        <f>CQ14+CQ15</f>
        <v>2</v>
      </c>
      <c r="CQ49" s="70">
        <f t="shared" si="123"/>
        <v>7.2</v>
      </c>
      <c r="CR49" s="70"/>
      <c r="CS49" s="74"/>
      <c r="CT49" s="69">
        <f t="shared" si="102"/>
        <v>3.6</v>
      </c>
      <c r="CU49" s="71">
        <f>CV14+CV15</f>
        <v>2</v>
      </c>
      <c r="CV49" s="70">
        <f t="shared" si="124"/>
        <v>7.2</v>
      </c>
      <c r="CW49" s="70"/>
      <c r="CX49" s="74"/>
      <c r="CY49" s="69">
        <f t="shared" si="103"/>
        <v>3.6</v>
      </c>
      <c r="CZ49" s="71">
        <f>DA14+DA15</f>
        <v>0</v>
      </c>
      <c r="DA49" s="70">
        <f t="shared" si="125"/>
        <v>0</v>
      </c>
      <c r="DB49" s="70"/>
      <c r="DC49" s="79"/>
      <c r="DD49" s="69">
        <f t="shared" si="104"/>
        <v>3.6</v>
      </c>
      <c r="DE49" s="71">
        <f>DF14+DF15</f>
        <v>27</v>
      </c>
      <c r="DF49" s="70">
        <f>DD49*DE49</f>
        <v>97.2</v>
      </c>
      <c r="DG49" s="70"/>
      <c r="DH49" s="74"/>
    </row>
    <row r="50" spans="1:112" x14ac:dyDescent="0.2">
      <c r="C50" s="69"/>
      <c r="D50" s="72">
        <f>SUM(D44:D49)</f>
        <v>14</v>
      </c>
      <c r="E50" s="73">
        <f>SUM(E44:E49)</f>
        <v>45.625</v>
      </c>
      <c r="F50" s="70" t="s">
        <v>89</v>
      </c>
      <c r="G50" s="74"/>
      <c r="H50" s="69"/>
      <c r="I50" s="72">
        <f>SUM(I44:I49)</f>
        <v>7</v>
      </c>
      <c r="J50" s="73">
        <f>SUM(J44:J49)</f>
        <v>22.925000000000001</v>
      </c>
      <c r="K50" s="70" t="str">
        <f>F50</f>
        <v>lekt.</v>
      </c>
      <c r="L50" s="74"/>
      <c r="M50" s="69"/>
      <c r="N50" s="72">
        <f>SUM(N44:N49)</f>
        <v>9</v>
      </c>
      <c r="O50" s="73">
        <f>SUM(O44:O49)</f>
        <v>28.875</v>
      </c>
      <c r="P50" s="70" t="str">
        <f>K50</f>
        <v>lekt.</v>
      </c>
      <c r="Q50" s="74"/>
      <c r="R50" s="69"/>
      <c r="S50" s="72">
        <f>SUM(S44:S49)</f>
        <v>4</v>
      </c>
      <c r="T50" s="73">
        <f>SUM(T44:T49)</f>
        <v>13.2</v>
      </c>
      <c r="U50" s="70" t="str">
        <f>P50</f>
        <v>lekt.</v>
      </c>
      <c r="V50" s="74"/>
      <c r="W50" s="69"/>
      <c r="X50" s="72">
        <f>SUM(X44:X49)</f>
        <v>24</v>
      </c>
      <c r="Y50" s="73">
        <f>SUM(Y44:Y49)</f>
        <v>78.500000000000014</v>
      </c>
      <c r="Z50" s="70" t="str">
        <f>U50</f>
        <v>lekt.</v>
      </c>
      <c r="AA50" s="74"/>
      <c r="AB50" s="69"/>
      <c r="AC50" s="72">
        <f>SUM(AC44:AC49)</f>
        <v>29</v>
      </c>
      <c r="AD50" s="73">
        <f>SUM(AD44:AD49)</f>
        <v>94.575000000000003</v>
      </c>
      <c r="AE50" s="70" t="str">
        <f>Z50</f>
        <v>lekt.</v>
      </c>
      <c r="AF50" s="74"/>
      <c r="AG50" s="69"/>
      <c r="AH50" s="72">
        <f>SUM(AH44:AH49)</f>
        <v>5</v>
      </c>
      <c r="AI50" s="73">
        <f>SUM(AI44:AI49)</f>
        <v>15.7</v>
      </c>
      <c r="AJ50" s="70" t="str">
        <f>AE50</f>
        <v>lekt.</v>
      </c>
      <c r="AK50" s="74"/>
      <c r="AL50" s="69"/>
      <c r="AM50" s="72">
        <f>SUM(AM44:AM49)</f>
        <v>7</v>
      </c>
      <c r="AN50" s="73">
        <f>SUM(AN44:AN49)</f>
        <v>22.925000000000001</v>
      </c>
      <c r="AO50" s="70" t="str">
        <f>AJ50</f>
        <v>lekt.</v>
      </c>
      <c r="AP50" s="74"/>
      <c r="AQ50" s="69"/>
      <c r="AR50" s="72">
        <f>SUM(AR44:AR49)</f>
        <v>5</v>
      </c>
      <c r="AS50" s="73">
        <f>SUM(AS44:AS49)</f>
        <v>15.7</v>
      </c>
      <c r="AT50" s="70" t="str">
        <f>AO50</f>
        <v>lekt.</v>
      </c>
      <c r="AU50" s="74"/>
      <c r="AV50" s="69"/>
      <c r="AW50" s="72">
        <f>SUM(AW44:AW49)</f>
        <v>20</v>
      </c>
      <c r="AX50" s="73">
        <f>SUM(AX44:AX49)</f>
        <v>65.45</v>
      </c>
      <c r="AY50" s="70" t="str">
        <f>AT50</f>
        <v>lekt.</v>
      </c>
      <c r="AZ50" s="74"/>
      <c r="BA50" s="69"/>
      <c r="BB50" s="72">
        <f>SUM(BB44:BB49)</f>
        <v>15</v>
      </c>
      <c r="BC50" s="73">
        <f>SUM(BC44:BC49)</f>
        <v>48.725000000000009</v>
      </c>
      <c r="BD50" s="70" t="str">
        <f>AY50</f>
        <v>lekt.</v>
      </c>
      <c r="BE50" s="74"/>
      <c r="BF50" s="69"/>
      <c r="BG50" s="72">
        <f>SUM(BG44:BG49)</f>
        <v>7</v>
      </c>
      <c r="BH50" s="73">
        <f>SUM(BH44:BH49)</f>
        <v>22.925000000000001</v>
      </c>
      <c r="BI50" s="70" t="str">
        <f>BD50</f>
        <v>lekt.</v>
      </c>
      <c r="BJ50" s="74"/>
      <c r="BK50" s="69"/>
      <c r="BL50" s="72">
        <f>SUM(BL44:BL49)</f>
        <v>12</v>
      </c>
      <c r="BM50" s="73">
        <f>SUM(BM44:BM49)</f>
        <v>38.925000000000004</v>
      </c>
      <c r="BN50" s="70" t="str">
        <f>BI50</f>
        <v>lekt.</v>
      </c>
      <c r="BO50" s="74"/>
      <c r="BP50" s="69"/>
      <c r="BQ50" s="72">
        <f>SUM(BQ44:BQ49)</f>
        <v>8</v>
      </c>
      <c r="BR50" s="73">
        <f>SUM(BR44:BR49)</f>
        <v>26.774999999999999</v>
      </c>
      <c r="BS50" s="70" t="str">
        <f>BN50</f>
        <v>lekt.</v>
      </c>
      <c r="BT50" s="74"/>
      <c r="BU50" s="69"/>
      <c r="BV50" s="72">
        <f>SUM(BV44:BV49)</f>
        <v>22</v>
      </c>
      <c r="BW50" s="73">
        <f>SUM(BW44:BW49)</f>
        <v>71.724999999999994</v>
      </c>
      <c r="BX50" s="70" t="str">
        <f>BS50</f>
        <v>lekt.</v>
      </c>
      <c r="BY50" s="74"/>
      <c r="BZ50" s="69"/>
      <c r="CA50" s="72">
        <f>SUM(CA44:CA49)</f>
        <v>8</v>
      </c>
      <c r="CB50" s="73">
        <f>SUM(CB44:CB49)</f>
        <v>28.8</v>
      </c>
      <c r="CC50" s="70" t="str">
        <f>BX50</f>
        <v>lekt.</v>
      </c>
      <c r="CD50" s="74"/>
      <c r="CE50" s="69"/>
      <c r="CF50" s="72">
        <f>SUM(CF44:CF49)</f>
        <v>6</v>
      </c>
      <c r="CG50" s="73">
        <f>SUM(CG44:CG49)</f>
        <v>19.925000000000001</v>
      </c>
      <c r="CH50" s="70" t="str">
        <f>CC50</f>
        <v>lekt.</v>
      </c>
      <c r="CI50" s="74"/>
      <c r="CJ50" s="69"/>
      <c r="CK50" s="72">
        <f>SUM(CK44:CK49)</f>
        <v>6</v>
      </c>
      <c r="CL50" s="73">
        <f>SUM(CL44:CL49)</f>
        <v>19.074999999999999</v>
      </c>
      <c r="CM50" s="70" t="str">
        <f>CH50</f>
        <v>lekt.</v>
      </c>
      <c r="CN50" s="74"/>
      <c r="CO50" s="69"/>
      <c r="CP50" s="72">
        <f>SUM(CP44:CP49)</f>
        <v>14</v>
      </c>
      <c r="CQ50" s="73">
        <f>SUM(CQ44:CQ49)</f>
        <v>45.875</v>
      </c>
      <c r="CR50" s="70" t="str">
        <f>CM50</f>
        <v>lekt.</v>
      </c>
      <c r="CS50" s="74"/>
      <c r="CT50" s="69"/>
      <c r="CU50" s="72">
        <f>SUM(CU44:CU49)</f>
        <v>28</v>
      </c>
      <c r="CV50" s="73">
        <f>SUM(CV44:CV49)</f>
        <v>91.325000000000003</v>
      </c>
      <c r="CW50" s="70" t="str">
        <f>CR50</f>
        <v>lekt.</v>
      </c>
      <c r="CX50" s="74"/>
      <c r="CY50" s="69"/>
      <c r="CZ50" s="72">
        <f>SUM(CZ44:CZ49)</f>
        <v>7</v>
      </c>
      <c r="DA50" s="73">
        <f>SUM(DA44:DA49)</f>
        <v>22.925000000000001</v>
      </c>
      <c r="DB50" s="70" t="str">
        <f>CW50</f>
        <v>lekt.</v>
      </c>
      <c r="DC50" s="79"/>
      <c r="DD50" s="69"/>
      <c r="DE50" s="72">
        <f>SUM(DE44:DE49)</f>
        <v>257</v>
      </c>
      <c r="DF50" s="73">
        <f>SUM(DF44:DF49)</f>
        <v>840.47500000000014</v>
      </c>
      <c r="DG50" s="70" t="str">
        <f>DB50</f>
        <v>lekt.</v>
      </c>
      <c r="DH50" s="74"/>
    </row>
    <row r="51" spans="1:112" x14ac:dyDescent="0.2">
      <c r="A51" s="63" t="s">
        <v>65</v>
      </c>
      <c r="C51" s="69"/>
      <c r="D51" s="72"/>
      <c r="E51" s="73"/>
      <c r="F51" s="70"/>
      <c r="G51" s="74"/>
      <c r="H51" s="69"/>
      <c r="I51" s="72"/>
      <c r="J51" s="73"/>
      <c r="K51" s="70"/>
      <c r="L51" s="74"/>
      <c r="M51" s="69"/>
      <c r="N51" s="72"/>
      <c r="O51" s="73"/>
      <c r="P51" s="70"/>
      <c r="Q51" s="74"/>
      <c r="R51" s="69"/>
      <c r="S51" s="72"/>
      <c r="T51" s="73"/>
      <c r="U51" s="70"/>
      <c r="V51" s="74"/>
      <c r="W51" s="69"/>
      <c r="X51" s="72"/>
      <c r="Y51" s="73"/>
      <c r="Z51" s="70"/>
      <c r="AA51" s="74"/>
      <c r="AB51" s="69"/>
      <c r="AC51" s="72"/>
      <c r="AD51" s="73"/>
      <c r="AE51" s="70"/>
      <c r="AF51" s="74"/>
      <c r="AG51" s="69"/>
      <c r="AH51" s="72"/>
      <c r="AI51" s="73"/>
      <c r="AJ51" s="70"/>
      <c r="AK51" s="74"/>
      <c r="AL51" s="69"/>
      <c r="AM51" s="72"/>
      <c r="AN51" s="73"/>
      <c r="AO51" s="70"/>
      <c r="AP51" s="74"/>
      <c r="AQ51" s="69"/>
      <c r="AR51" s="72"/>
      <c r="AS51" s="73"/>
      <c r="AT51" s="70"/>
      <c r="AU51" s="74"/>
      <c r="AV51" s="69"/>
      <c r="AW51" s="72"/>
      <c r="AX51" s="73"/>
      <c r="AY51" s="70"/>
      <c r="AZ51" s="74"/>
      <c r="BA51" s="69"/>
      <c r="BB51" s="72"/>
      <c r="BC51" s="73"/>
      <c r="BD51" s="70"/>
      <c r="BE51" s="74"/>
      <c r="BF51" s="69"/>
      <c r="BG51" s="72"/>
      <c r="BH51" s="73"/>
      <c r="BI51" s="70"/>
      <c r="BJ51" s="74"/>
      <c r="BK51" s="69"/>
      <c r="BL51" s="72"/>
      <c r="BM51" s="73"/>
      <c r="BN51" s="70"/>
      <c r="BO51" s="74"/>
      <c r="BP51" s="69"/>
      <c r="BQ51" s="72"/>
      <c r="BR51" s="73"/>
      <c r="BS51" s="70"/>
      <c r="BT51" s="74"/>
      <c r="BU51" s="69"/>
      <c r="BV51" s="72"/>
      <c r="BW51" s="73"/>
      <c r="BX51" s="70"/>
      <c r="BY51" s="74"/>
      <c r="BZ51" s="69"/>
      <c r="CA51" s="72"/>
      <c r="CB51" s="73"/>
      <c r="CC51" s="70"/>
      <c r="CD51" s="74"/>
      <c r="CE51" s="69"/>
      <c r="CF51" s="72"/>
      <c r="CG51" s="73"/>
      <c r="CH51" s="70"/>
      <c r="CI51" s="74"/>
      <c r="CJ51" s="69"/>
      <c r="CK51" s="72"/>
      <c r="CL51" s="73"/>
      <c r="CM51" s="70"/>
      <c r="CN51" s="74"/>
      <c r="CO51" s="69"/>
      <c r="CP51" s="72"/>
      <c r="CQ51" s="73"/>
      <c r="CR51" s="70"/>
      <c r="CS51" s="74"/>
      <c r="CT51" s="69"/>
      <c r="CU51" s="72"/>
      <c r="CV51" s="73"/>
      <c r="CW51" s="70"/>
      <c r="CX51" s="74"/>
      <c r="CY51" s="69"/>
      <c r="CZ51" s="72"/>
      <c r="DA51" s="73"/>
      <c r="DB51" s="70"/>
      <c r="DC51" s="79"/>
      <c r="DD51" s="69"/>
      <c r="DE51" s="72"/>
      <c r="DF51" s="73"/>
      <c r="DG51" s="70"/>
      <c r="DH51" s="74"/>
    </row>
    <row r="52" spans="1:112" x14ac:dyDescent="0.2">
      <c r="A52" s="66" t="s">
        <v>63</v>
      </c>
      <c r="B52" s="63">
        <v>1.4</v>
      </c>
      <c r="C52" s="9"/>
      <c r="D52" s="6"/>
      <c r="E52" s="68">
        <f>E50*$B$52</f>
        <v>63.874999999999993</v>
      </c>
      <c r="F52" s="6" t="s">
        <v>62</v>
      </c>
      <c r="G52" s="107">
        <f>E52/37</f>
        <v>1.7263513513513511</v>
      </c>
      <c r="H52" s="9"/>
      <c r="I52" s="6"/>
      <c r="J52" s="68">
        <f>J50*$B$52</f>
        <v>32.094999999999999</v>
      </c>
      <c r="K52" s="6" t="str">
        <f>F52</f>
        <v>timer</v>
      </c>
      <c r="L52" s="107">
        <f>J52/37</f>
        <v>0.8674324324324324</v>
      </c>
      <c r="M52" s="9"/>
      <c r="N52" s="6"/>
      <c r="O52" s="68">
        <f>O50*$B$52</f>
        <v>40.424999999999997</v>
      </c>
      <c r="P52" s="6" t="str">
        <f>K52</f>
        <v>timer</v>
      </c>
      <c r="Q52" s="107">
        <f>O52/37</f>
        <v>1.0925675675675675</v>
      </c>
      <c r="R52" s="9"/>
      <c r="S52" s="6"/>
      <c r="T52" s="68">
        <f>T50*$B$52</f>
        <v>18.479999999999997</v>
      </c>
      <c r="U52" s="6" t="str">
        <f>P52</f>
        <v>timer</v>
      </c>
      <c r="V52" s="107">
        <f>T52/37</f>
        <v>0.49945945945945935</v>
      </c>
      <c r="W52" s="9"/>
      <c r="X52" s="6"/>
      <c r="Y52" s="68">
        <f>Y50*$B$52</f>
        <v>109.90000000000002</v>
      </c>
      <c r="Z52" s="6" t="str">
        <f>U52</f>
        <v>timer</v>
      </c>
      <c r="AA52" s="107">
        <f>Y52/37</f>
        <v>2.9702702702702708</v>
      </c>
      <c r="AB52" s="9"/>
      <c r="AC52" s="6"/>
      <c r="AD52" s="68">
        <f>AD50*$B$52</f>
        <v>132.405</v>
      </c>
      <c r="AE52" s="6" t="str">
        <f>Z52</f>
        <v>timer</v>
      </c>
      <c r="AF52" s="107">
        <f>AD52/37</f>
        <v>3.5785135135135135</v>
      </c>
      <c r="AG52" s="9"/>
      <c r="AH52" s="6"/>
      <c r="AI52" s="68">
        <f>AI50*$B$52</f>
        <v>21.979999999999997</v>
      </c>
      <c r="AJ52" s="6" t="str">
        <f>AE52</f>
        <v>timer</v>
      </c>
      <c r="AK52" s="107">
        <f>AI52/37</f>
        <v>0.59405405405405398</v>
      </c>
      <c r="AL52" s="9"/>
      <c r="AM52" s="6"/>
      <c r="AN52" s="68">
        <f>AN50*$B$52</f>
        <v>32.094999999999999</v>
      </c>
      <c r="AO52" s="6" t="str">
        <f>AJ52</f>
        <v>timer</v>
      </c>
      <c r="AP52" s="107">
        <f>AN52/37</f>
        <v>0.8674324324324324</v>
      </c>
      <c r="AQ52" s="9"/>
      <c r="AR52" s="6"/>
      <c r="AS52" s="68">
        <f>AS50*$B$52</f>
        <v>21.979999999999997</v>
      </c>
      <c r="AT52" s="6" t="str">
        <f>AO52</f>
        <v>timer</v>
      </c>
      <c r="AU52" s="107">
        <f>AS52/37</f>
        <v>0.59405405405405398</v>
      </c>
      <c r="AV52" s="9"/>
      <c r="AW52" s="6"/>
      <c r="AX52" s="68">
        <f>AX50*$B$52</f>
        <v>91.63</v>
      </c>
      <c r="AY52" s="6" t="str">
        <f>AT52</f>
        <v>timer</v>
      </c>
      <c r="AZ52" s="107">
        <f>AX52/37</f>
        <v>2.4764864864864862</v>
      </c>
      <c r="BA52" s="9"/>
      <c r="BB52" s="6"/>
      <c r="BC52" s="68">
        <f>BC50*$B$52</f>
        <v>68.215000000000003</v>
      </c>
      <c r="BD52" s="6" t="str">
        <f>AY52</f>
        <v>timer</v>
      </c>
      <c r="BE52" s="107">
        <f>BC52/37</f>
        <v>1.8436486486486487</v>
      </c>
      <c r="BF52" s="9"/>
      <c r="BG52" s="6"/>
      <c r="BH52" s="68">
        <f>BH50*$B$52</f>
        <v>32.094999999999999</v>
      </c>
      <c r="BI52" s="6" t="str">
        <f>BD52</f>
        <v>timer</v>
      </c>
      <c r="BJ52" s="107">
        <f>BH52/37</f>
        <v>0.8674324324324324</v>
      </c>
      <c r="BK52" s="9"/>
      <c r="BL52" s="6"/>
      <c r="BM52" s="68">
        <f>BM50*$B$52</f>
        <v>54.495000000000005</v>
      </c>
      <c r="BN52" s="6" t="str">
        <f>BI52</f>
        <v>timer</v>
      </c>
      <c r="BO52" s="107">
        <f>BM52/37</f>
        <v>1.4728378378378379</v>
      </c>
      <c r="BP52" s="9"/>
      <c r="BQ52" s="6"/>
      <c r="BR52" s="68">
        <f>BR50*$B$52</f>
        <v>37.484999999999992</v>
      </c>
      <c r="BS52" s="6" t="str">
        <f>BN52</f>
        <v>timer</v>
      </c>
      <c r="BT52" s="107">
        <f>BR52/37</f>
        <v>1.0131081081081079</v>
      </c>
      <c r="BU52" s="9"/>
      <c r="BV52" s="6"/>
      <c r="BW52" s="68">
        <f>BW50*$B$52</f>
        <v>100.41499999999999</v>
      </c>
      <c r="BX52" s="6" t="str">
        <f>BS52</f>
        <v>timer</v>
      </c>
      <c r="BY52" s="107">
        <f>BW52/37</f>
        <v>2.7139189189189188</v>
      </c>
      <c r="BZ52" s="9"/>
      <c r="CA52" s="6"/>
      <c r="CB52" s="68">
        <f>CB50*$B$52</f>
        <v>40.32</v>
      </c>
      <c r="CC52" s="6" t="str">
        <f>BX52</f>
        <v>timer</v>
      </c>
      <c r="CD52" s="107">
        <f>CB52/37</f>
        <v>1.0897297297297297</v>
      </c>
      <c r="CE52" s="9"/>
      <c r="CF52" s="6"/>
      <c r="CG52" s="68">
        <f>CG50*$B$52</f>
        <v>27.895</v>
      </c>
      <c r="CH52" s="6" t="str">
        <f>CC52</f>
        <v>timer</v>
      </c>
      <c r="CI52" s="107">
        <f>CG52/37</f>
        <v>0.75391891891891893</v>
      </c>
      <c r="CJ52" s="9"/>
      <c r="CK52" s="6"/>
      <c r="CL52" s="68">
        <f>CL50*$B$52</f>
        <v>26.704999999999998</v>
      </c>
      <c r="CM52" s="6" t="str">
        <f>CH52</f>
        <v>timer</v>
      </c>
      <c r="CN52" s="107">
        <f>CL52/37</f>
        <v>0.72175675675675666</v>
      </c>
      <c r="CO52" s="9"/>
      <c r="CP52" s="6"/>
      <c r="CQ52" s="68">
        <f>CQ50*$B$52</f>
        <v>64.224999999999994</v>
      </c>
      <c r="CR52" s="6" t="str">
        <f>CM52</f>
        <v>timer</v>
      </c>
      <c r="CS52" s="107">
        <f>CQ52/37</f>
        <v>1.7358108108108106</v>
      </c>
      <c r="CT52" s="9"/>
      <c r="CU52" s="6"/>
      <c r="CV52" s="68">
        <f>CV50*$B$52</f>
        <v>127.85499999999999</v>
      </c>
      <c r="CW52" s="6" t="str">
        <f>CR52</f>
        <v>timer</v>
      </c>
      <c r="CX52" s="107">
        <f>CV52/37</f>
        <v>3.4555405405405404</v>
      </c>
      <c r="CY52" s="9"/>
      <c r="CZ52" s="6"/>
      <c r="DA52" s="68">
        <f>DA50*$B$52</f>
        <v>32.094999999999999</v>
      </c>
      <c r="DB52" s="6" t="str">
        <f>CW52</f>
        <v>timer</v>
      </c>
      <c r="DC52" s="107">
        <f>DA52/37</f>
        <v>0.8674324324324324</v>
      </c>
      <c r="DD52" s="9"/>
      <c r="DE52" s="6"/>
      <c r="DF52" s="68">
        <f>DF50*$B$52</f>
        <v>1176.6650000000002</v>
      </c>
      <c r="DG52" s="6" t="str">
        <f>DB52</f>
        <v>timer</v>
      </c>
      <c r="DH52" s="107">
        <f>DF52/37</f>
        <v>31.801756756756763</v>
      </c>
    </row>
    <row r="53" spans="1:112" x14ac:dyDescent="0.2">
      <c r="A53" s="66"/>
      <c r="C53" s="9"/>
      <c r="D53" s="6"/>
      <c r="E53" s="68"/>
      <c r="F53" s="6"/>
      <c r="G53" s="11"/>
      <c r="H53" s="9"/>
      <c r="I53" s="6"/>
      <c r="J53" s="68"/>
      <c r="K53" s="6"/>
      <c r="L53" s="11"/>
      <c r="M53" s="9"/>
      <c r="N53" s="6"/>
      <c r="O53" s="68"/>
      <c r="P53" s="6"/>
      <c r="Q53" s="11"/>
      <c r="R53" s="9"/>
      <c r="S53" s="6"/>
      <c r="T53" s="68"/>
      <c r="U53" s="6"/>
      <c r="V53" s="11"/>
      <c r="W53" s="9"/>
      <c r="X53" s="6"/>
      <c r="Y53" s="68"/>
      <c r="Z53" s="6"/>
      <c r="AA53" s="11"/>
      <c r="AB53" s="9"/>
      <c r="AC53" s="6"/>
      <c r="AD53" s="68"/>
      <c r="AE53" s="6"/>
      <c r="AF53" s="11"/>
      <c r="AG53" s="9"/>
      <c r="AH53" s="6"/>
      <c r="AI53" s="68"/>
      <c r="AJ53" s="6"/>
      <c r="AK53" s="11"/>
      <c r="AL53" s="9"/>
      <c r="AM53" s="6"/>
      <c r="AN53" s="68"/>
      <c r="AO53" s="6"/>
      <c r="AP53" s="11"/>
      <c r="AQ53" s="9"/>
      <c r="AR53" s="6"/>
      <c r="AS53" s="68"/>
      <c r="AT53" s="6"/>
      <c r="AU53" s="11"/>
      <c r="AV53" s="9"/>
      <c r="AW53" s="6"/>
      <c r="AX53" s="68"/>
      <c r="AY53" s="6"/>
      <c r="AZ53" s="11"/>
      <c r="BA53" s="9"/>
      <c r="BB53" s="6"/>
      <c r="BC53" s="68"/>
      <c r="BD53" s="6"/>
      <c r="BE53" s="11"/>
      <c r="BF53" s="9"/>
      <c r="BG53" s="6"/>
      <c r="BH53" s="68"/>
      <c r="BI53" s="6"/>
      <c r="BJ53" s="11"/>
      <c r="BK53" s="9"/>
      <c r="BL53" s="6"/>
      <c r="BM53" s="68"/>
      <c r="BN53" s="6"/>
      <c r="BO53" s="11"/>
      <c r="BP53" s="9"/>
      <c r="BQ53" s="6"/>
      <c r="BR53" s="68"/>
      <c r="BS53" s="6"/>
      <c r="BT53" s="11"/>
      <c r="BU53" s="9"/>
      <c r="BV53" s="6"/>
      <c r="BW53" s="68"/>
      <c r="BX53" s="6"/>
      <c r="BY53" s="11"/>
      <c r="BZ53" s="9"/>
      <c r="CA53" s="6"/>
      <c r="CB53" s="68"/>
      <c r="CC53" s="6"/>
      <c r="CD53" s="11"/>
      <c r="CE53" s="9"/>
      <c r="CF53" s="6"/>
      <c r="CG53" s="68"/>
      <c r="CH53" s="6"/>
      <c r="CI53" s="11"/>
      <c r="CJ53" s="9"/>
      <c r="CK53" s="6"/>
      <c r="CL53" s="68"/>
      <c r="CM53" s="6"/>
      <c r="CN53" s="11"/>
      <c r="CO53" s="9"/>
      <c r="CP53" s="6"/>
      <c r="CQ53" s="68"/>
      <c r="CR53" s="6"/>
      <c r="CS53" s="11"/>
      <c r="CT53" s="9"/>
      <c r="CU53" s="6"/>
      <c r="CV53" s="68"/>
      <c r="CW53" s="6"/>
      <c r="CX53" s="11"/>
      <c r="CY53" s="9"/>
      <c r="CZ53" s="6"/>
      <c r="DA53" s="68"/>
      <c r="DB53" s="6"/>
      <c r="DC53" s="13"/>
      <c r="DD53" s="9"/>
      <c r="DE53" s="6"/>
      <c r="DF53" s="68"/>
      <c r="DG53" s="6"/>
      <c r="DH53" s="11"/>
    </row>
    <row r="54" spans="1:112" x14ac:dyDescent="0.2">
      <c r="A54" s="66" t="s">
        <v>70</v>
      </c>
      <c r="C54" s="9"/>
      <c r="D54" s="6"/>
      <c r="E54" s="68"/>
      <c r="F54" s="6"/>
      <c r="G54" s="11">
        <f>+G40+G52</f>
        <v>2.8541313513513513</v>
      </c>
      <c r="H54" s="9"/>
      <c r="I54" s="6"/>
      <c r="J54" s="68"/>
      <c r="K54" s="6"/>
      <c r="L54" s="11">
        <f>+L40+L52</f>
        <v>1.9770224324324324</v>
      </c>
      <c r="M54" s="9"/>
      <c r="N54" s="6"/>
      <c r="O54" s="68"/>
      <c r="P54" s="6"/>
      <c r="Q54" s="11">
        <f>+Q40+Q52</f>
        <v>1.9293075675675675</v>
      </c>
      <c r="R54" s="9"/>
      <c r="S54" s="6"/>
      <c r="T54" s="68"/>
      <c r="U54" s="6"/>
      <c r="V54" s="11">
        <f>+V40+V52</f>
        <v>1.2452494594594594</v>
      </c>
      <c r="W54" s="9"/>
      <c r="X54" s="6"/>
      <c r="Y54" s="68"/>
      <c r="Z54" s="6"/>
      <c r="AA54" s="11">
        <f>+AA40+AA52</f>
        <v>5.898860270270271</v>
      </c>
      <c r="AB54" s="9"/>
      <c r="AC54" s="6"/>
      <c r="AD54" s="68"/>
      <c r="AE54" s="6"/>
      <c r="AF54" s="11">
        <f>+AF40+AF52</f>
        <v>7.4711735135135138</v>
      </c>
      <c r="AG54" s="9"/>
      <c r="AH54" s="6"/>
      <c r="AI54" s="68"/>
      <c r="AJ54" s="6"/>
      <c r="AK54" s="11">
        <f>+AK40+AK52</f>
        <v>1.321654054054054</v>
      </c>
      <c r="AL54" s="9"/>
      <c r="AM54" s="6"/>
      <c r="AN54" s="68"/>
      <c r="AO54" s="6"/>
      <c r="AP54" s="11">
        <f>+AP40+AP52</f>
        <v>1.7587424324324323</v>
      </c>
      <c r="AQ54" s="9"/>
      <c r="AR54" s="6"/>
      <c r="AS54" s="68"/>
      <c r="AT54" s="6"/>
      <c r="AU54" s="11">
        <f>+AU40+AU52</f>
        <v>1.4126040540540541</v>
      </c>
      <c r="AV54" s="9"/>
      <c r="AW54" s="6"/>
      <c r="AX54" s="68"/>
      <c r="AY54" s="6"/>
      <c r="AZ54" s="11">
        <f>+AZ40+AZ52</f>
        <v>5.0958464864864865</v>
      </c>
      <c r="BA54" s="9"/>
      <c r="BB54" s="6"/>
      <c r="BC54" s="68"/>
      <c r="BD54" s="6"/>
      <c r="BE54" s="11">
        <f>+BE40+BE52</f>
        <v>3.0987586486486487</v>
      </c>
      <c r="BF54" s="9"/>
      <c r="BG54" s="6"/>
      <c r="BH54" s="68"/>
      <c r="BI54" s="6"/>
      <c r="BJ54" s="11">
        <f>+BJ40+BJ52</f>
        <v>1.9224524324324324</v>
      </c>
      <c r="BK54" s="9"/>
      <c r="BL54" s="6"/>
      <c r="BM54" s="68"/>
      <c r="BN54" s="6"/>
      <c r="BO54" s="11">
        <f>+BO40+BO52</f>
        <v>2.5824278378378382</v>
      </c>
      <c r="BP54" s="9"/>
      <c r="BQ54" s="6"/>
      <c r="BR54" s="68"/>
      <c r="BS54" s="6"/>
      <c r="BT54" s="11">
        <f>+BT40+BT52</f>
        <v>2.1954581081081077</v>
      </c>
      <c r="BU54" s="9"/>
      <c r="BV54" s="6"/>
      <c r="BW54" s="68"/>
      <c r="BX54" s="6"/>
      <c r="BY54" s="11">
        <f>+BY40+BY52</f>
        <v>4.5147289189189186</v>
      </c>
      <c r="BZ54" s="9"/>
      <c r="CA54" s="6"/>
      <c r="CB54" s="68"/>
      <c r="CC54" s="6"/>
      <c r="CD54" s="11">
        <f>+CD40+CD52</f>
        <v>1.0897297297297297</v>
      </c>
      <c r="CE54" s="9"/>
      <c r="CF54" s="6"/>
      <c r="CG54" s="68"/>
      <c r="CH54" s="6"/>
      <c r="CI54" s="11">
        <f>+CI40+CI52</f>
        <v>1.7725589189189188</v>
      </c>
      <c r="CJ54" s="9"/>
      <c r="CK54" s="6"/>
      <c r="CL54" s="68"/>
      <c r="CM54" s="6"/>
      <c r="CN54" s="11">
        <f>+CN40+CN52</f>
        <v>1.4857367567567568</v>
      </c>
      <c r="CO54" s="9"/>
      <c r="CP54" s="6"/>
      <c r="CQ54" s="68"/>
      <c r="CR54" s="6"/>
      <c r="CS54" s="11">
        <f>+CS40+CS52</f>
        <v>2.9909208108108105</v>
      </c>
      <c r="CT54" s="9"/>
      <c r="CU54" s="6"/>
      <c r="CV54" s="68"/>
      <c r="CW54" s="6"/>
      <c r="CX54" s="11">
        <f>+CX40+CX52</f>
        <v>6.6751705405405408</v>
      </c>
      <c r="CY54" s="9"/>
      <c r="CZ54" s="6"/>
      <c r="DA54" s="68"/>
      <c r="DB54" s="6"/>
      <c r="DC54" s="11">
        <f>+DC40+DC52</f>
        <v>1.9770224324324324</v>
      </c>
      <c r="DD54" s="9"/>
      <c r="DE54" s="6"/>
      <c r="DF54" s="68"/>
      <c r="DG54" s="6"/>
      <c r="DH54" s="11">
        <f>+DH40+DH52</f>
        <v>61.269556756756764</v>
      </c>
    </row>
    <row r="55" spans="1:112" x14ac:dyDescent="0.2">
      <c r="A55" s="66" t="s">
        <v>64</v>
      </c>
      <c r="B55" s="78">
        <v>0.02</v>
      </c>
      <c r="C55" s="9"/>
      <c r="D55" s="6"/>
      <c r="E55" s="6"/>
      <c r="F55" s="6"/>
      <c r="G55" s="11">
        <f>-G54*$B$55</f>
        <v>-5.708262702702703E-2</v>
      </c>
      <c r="H55" s="9"/>
      <c r="I55" s="6"/>
      <c r="J55" s="6"/>
      <c r="K55" s="6"/>
      <c r="L55" s="11">
        <f>-L54*$B$55</f>
        <v>-3.9540448648648648E-2</v>
      </c>
      <c r="M55" s="9"/>
      <c r="N55" s="6"/>
      <c r="O55" s="6"/>
      <c r="P55" s="6"/>
      <c r="Q55" s="11">
        <f>-Q54*$B$55</f>
        <v>-3.858615135135135E-2</v>
      </c>
      <c r="R55" s="9"/>
      <c r="S55" s="6"/>
      <c r="T55" s="6"/>
      <c r="U55" s="6"/>
      <c r="V55" s="11">
        <f>-V54*$B$55</f>
        <v>-2.4904989189189188E-2</v>
      </c>
      <c r="W55" s="9"/>
      <c r="X55" s="6"/>
      <c r="Y55" s="6"/>
      <c r="Z55" s="6"/>
      <c r="AA55" s="11">
        <f>-AA54*$B$55</f>
        <v>-0.11797720540540542</v>
      </c>
      <c r="AB55" s="9"/>
      <c r="AC55" s="6"/>
      <c r="AD55" s="6"/>
      <c r="AE55" s="6"/>
      <c r="AF55" s="11">
        <f>-AF54*$B$55</f>
        <v>-0.14942347027027028</v>
      </c>
      <c r="AG55" s="9"/>
      <c r="AH55" s="6"/>
      <c r="AI55" s="6"/>
      <c r="AJ55" s="6"/>
      <c r="AK55" s="11">
        <f>-AK54*$B$55</f>
        <v>-2.643308108108108E-2</v>
      </c>
      <c r="AL55" s="9"/>
      <c r="AM55" s="6"/>
      <c r="AN55" s="6"/>
      <c r="AO55" s="6"/>
      <c r="AP55" s="11">
        <f>-AP54*$B$55</f>
        <v>-3.517484864864865E-2</v>
      </c>
      <c r="AQ55" s="9"/>
      <c r="AR55" s="6"/>
      <c r="AS55" s="6"/>
      <c r="AT55" s="6"/>
      <c r="AU55" s="11">
        <f>-AU54*$B$55</f>
        <v>-2.8252081081081081E-2</v>
      </c>
      <c r="AV55" s="9"/>
      <c r="AW55" s="6"/>
      <c r="AX55" s="6"/>
      <c r="AY55" s="6"/>
      <c r="AZ55" s="11">
        <f>-AZ54*$B$55</f>
        <v>-0.10191692972972974</v>
      </c>
      <c r="BA55" s="9"/>
      <c r="BB55" s="6"/>
      <c r="BC55" s="6"/>
      <c r="BD55" s="6"/>
      <c r="BE55" s="11">
        <f>-BE54*$B$55</f>
        <v>-6.1975172972972975E-2</v>
      </c>
      <c r="BF55" s="9"/>
      <c r="BG55" s="6"/>
      <c r="BH55" s="6"/>
      <c r="BI55" s="6"/>
      <c r="BJ55" s="11">
        <f>-BJ54*$B$55</f>
        <v>-3.8449048648648648E-2</v>
      </c>
      <c r="BK55" s="9"/>
      <c r="BL55" s="6"/>
      <c r="BM55" s="6"/>
      <c r="BN55" s="6"/>
      <c r="BO55" s="11">
        <f>-BO54*$B$55</f>
        <v>-5.1648556756756767E-2</v>
      </c>
      <c r="BP55" s="9"/>
      <c r="BQ55" s="6"/>
      <c r="BR55" s="6"/>
      <c r="BS55" s="6"/>
      <c r="BT55" s="11">
        <f>-BT54*$B$55</f>
        <v>-4.3909162162162153E-2</v>
      </c>
      <c r="BU55" s="9"/>
      <c r="BV55" s="6"/>
      <c r="BW55" s="6"/>
      <c r="BX55" s="6"/>
      <c r="BY55" s="11">
        <f>-BY54*$B$55</f>
        <v>-9.0294578378378371E-2</v>
      </c>
      <c r="BZ55" s="9"/>
      <c r="CA55" s="6"/>
      <c r="CB55" s="6"/>
      <c r="CC55" s="6"/>
      <c r="CD55" s="11">
        <f>-CD54*$B$55</f>
        <v>-2.1794594594594593E-2</v>
      </c>
      <c r="CE55" s="9"/>
      <c r="CF55" s="6"/>
      <c r="CG55" s="6"/>
      <c r="CH55" s="6"/>
      <c r="CI55" s="11">
        <f>-CI54*$B$55</f>
        <v>-3.5451178378378377E-2</v>
      </c>
      <c r="CJ55" s="9"/>
      <c r="CK55" s="6"/>
      <c r="CL55" s="6"/>
      <c r="CM55" s="6"/>
      <c r="CN55" s="11">
        <f>-CN54*$B$55</f>
        <v>-2.9714735135135135E-2</v>
      </c>
      <c r="CO55" s="9"/>
      <c r="CP55" s="6"/>
      <c r="CQ55" s="6"/>
      <c r="CR55" s="6"/>
      <c r="CS55" s="11">
        <f>-CS54*$B$55</f>
        <v>-5.9818416216216211E-2</v>
      </c>
      <c r="CT55" s="9"/>
      <c r="CU55" s="6"/>
      <c r="CV55" s="6"/>
      <c r="CW55" s="6"/>
      <c r="CX55" s="11">
        <f>-CX54*$B$55</f>
        <v>-0.13350341081081082</v>
      </c>
      <c r="CY55" s="9"/>
      <c r="CZ55" s="6"/>
      <c r="DA55" s="6"/>
      <c r="DB55" s="6"/>
      <c r="DC55" s="11">
        <f>-DC54*$B$55</f>
        <v>-3.9540448648648648E-2</v>
      </c>
      <c r="DD55" s="9"/>
      <c r="DE55" s="6"/>
      <c r="DF55" s="6"/>
      <c r="DG55" s="6"/>
      <c r="DH55" s="11">
        <f>-DH54*$B$55</f>
        <v>-1.2253911351351352</v>
      </c>
    </row>
    <row r="56" spans="1:112" s="108" customFormat="1" ht="13.5" thickBot="1" x14ac:dyDescent="0.25">
      <c r="A56" s="108" t="s">
        <v>70</v>
      </c>
      <c r="C56" s="109"/>
      <c r="D56" s="110"/>
      <c r="E56" s="110"/>
      <c r="F56" s="110"/>
      <c r="G56" s="93">
        <f>SUM(G54:G55)</f>
        <v>2.7970487243243243</v>
      </c>
      <c r="H56" s="109"/>
      <c r="I56" s="110"/>
      <c r="J56" s="110"/>
      <c r="K56" s="110"/>
      <c r="L56" s="93">
        <f>SUM(L54:L55)</f>
        <v>1.9374819837837838</v>
      </c>
      <c r="M56" s="109"/>
      <c r="N56" s="110"/>
      <c r="O56" s="110"/>
      <c r="P56" s="110"/>
      <c r="Q56" s="93">
        <f>SUM(Q54:Q55)</f>
        <v>1.8907214162162163</v>
      </c>
      <c r="R56" s="109"/>
      <c r="S56" s="110"/>
      <c r="T56" s="110"/>
      <c r="U56" s="110"/>
      <c r="V56" s="93">
        <f>SUM(V54:V55)</f>
        <v>1.2203444702702702</v>
      </c>
      <c r="W56" s="109"/>
      <c r="X56" s="110"/>
      <c r="Y56" s="110"/>
      <c r="Z56" s="110"/>
      <c r="AA56" s="93">
        <f>SUM(AA54:AA55)</f>
        <v>5.7808830648648657</v>
      </c>
      <c r="AB56" s="109"/>
      <c r="AC56" s="110"/>
      <c r="AD56" s="110"/>
      <c r="AE56" s="110"/>
      <c r="AF56" s="93">
        <f>SUM(AF54:AF55)</f>
        <v>7.3217500432432434</v>
      </c>
      <c r="AG56" s="109"/>
      <c r="AH56" s="110"/>
      <c r="AI56" s="110"/>
      <c r="AJ56" s="110"/>
      <c r="AK56" s="93">
        <f>SUM(AK54:AK55)</f>
        <v>1.2952209729729729</v>
      </c>
      <c r="AL56" s="109"/>
      <c r="AM56" s="110"/>
      <c r="AN56" s="110"/>
      <c r="AO56" s="110"/>
      <c r="AP56" s="93">
        <f>SUM(AP54:AP55)</f>
        <v>1.7235675837837836</v>
      </c>
      <c r="AQ56" s="109"/>
      <c r="AR56" s="110"/>
      <c r="AS56" s="110"/>
      <c r="AT56" s="110"/>
      <c r="AU56" s="93">
        <f>SUM(AU54:AU55)</f>
        <v>1.384351972972973</v>
      </c>
      <c r="AV56" s="109"/>
      <c r="AW56" s="110"/>
      <c r="AX56" s="110"/>
      <c r="AY56" s="110"/>
      <c r="AZ56" s="93">
        <f>SUM(AZ54:AZ55)</f>
        <v>4.9939295567567568</v>
      </c>
      <c r="BA56" s="109"/>
      <c r="BB56" s="110"/>
      <c r="BC56" s="110"/>
      <c r="BD56" s="110"/>
      <c r="BE56" s="93">
        <f>SUM(BE54:BE55)</f>
        <v>3.0367834756756755</v>
      </c>
      <c r="BF56" s="109"/>
      <c r="BG56" s="110"/>
      <c r="BH56" s="110"/>
      <c r="BI56" s="110"/>
      <c r="BJ56" s="93">
        <f>SUM(BJ54:BJ55)</f>
        <v>1.8840033837837837</v>
      </c>
      <c r="BK56" s="109"/>
      <c r="BL56" s="110"/>
      <c r="BM56" s="110"/>
      <c r="BN56" s="110"/>
      <c r="BO56" s="93">
        <f>SUM(BO54:BO55)</f>
        <v>2.5307792810810814</v>
      </c>
      <c r="BP56" s="109"/>
      <c r="BQ56" s="110"/>
      <c r="BR56" s="110"/>
      <c r="BS56" s="110"/>
      <c r="BT56" s="93">
        <f>SUM(BT54:BT55)</f>
        <v>2.1515489459459456</v>
      </c>
      <c r="BU56" s="109"/>
      <c r="BV56" s="110"/>
      <c r="BW56" s="110"/>
      <c r="BX56" s="110"/>
      <c r="BY56" s="93">
        <f>SUM(BY54:BY55)</f>
        <v>4.4244343405405404</v>
      </c>
      <c r="BZ56" s="109"/>
      <c r="CA56" s="110"/>
      <c r="CB56" s="110"/>
      <c r="CC56" s="110"/>
      <c r="CD56" s="93">
        <f>SUM(CD54:CD55)</f>
        <v>1.0679351351351352</v>
      </c>
      <c r="CE56" s="109"/>
      <c r="CF56" s="110"/>
      <c r="CG56" s="110"/>
      <c r="CH56" s="110"/>
      <c r="CI56" s="93">
        <f>SUM(CI54:CI55)</f>
        <v>1.7371077405405404</v>
      </c>
      <c r="CJ56" s="109"/>
      <c r="CK56" s="110"/>
      <c r="CL56" s="110"/>
      <c r="CM56" s="110"/>
      <c r="CN56" s="93">
        <f>SUM(CN54:CN55)</f>
        <v>1.4560220216216215</v>
      </c>
      <c r="CO56" s="109"/>
      <c r="CP56" s="110"/>
      <c r="CQ56" s="110"/>
      <c r="CR56" s="110"/>
      <c r="CS56" s="93">
        <f>SUM(CS54:CS55)</f>
        <v>2.9311023945945944</v>
      </c>
      <c r="CT56" s="109"/>
      <c r="CU56" s="110"/>
      <c r="CV56" s="110"/>
      <c r="CW56" s="110"/>
      <c r="CX56" s="93">
        <f>SUM(CX54:CX55)</f>
        <v>6.5416671297297304</v>
      </c>
      <c r="CY56" s="109"/>
      <c r="CZ56" s="110"/>
      <c r="DA56" s="110"/>
      <c r="DB56" s="110"/>
      <c r="DC56" s="93">
        <f>SUM(DC54:DC55)</f>
        <v>1.9374819837837838</v>
      </c>
      <c r="DD56" s="109"/>
      <c r="DE56" s="110"/>
      <c r="DF56" s="110"/>
      <c r="DG56" s="110"/>
      <c r="DH56" s="93">
        <f>SUM(DH54:DH55)</f>
        <v>60.04416562162163</v>
      </c>
    </row>
    <row r="57" spans="1:112" ht="13.5" thickTop="1" x14ac:dyDescent="0.2">
      <c r="C57" s="9"/>
      <c r="D57" s="6"/>
      <c r="E57" s="6"/>
      <c r="F57" s="6"/>
      <c r="G57" s="11"/>
      <c r="H57" s="9"/>
      <c r="I57" s="6"/>
      <c r="J57" s="6"/>
      <c r="K57" s="6"/>
      <c r="L57" s="11"/>
      <c r="M57" s="9"/>
      <c r="N57" s="6"/>
      <c r="O57" s="6"/>
      <c r="P57" s="6"/>
      <c r="Q57" s="11"/>
      <c r="R57" s="9"/>
      <c r="S57" s="6"/>
      <c r="T57" s="6"/>
      <c r="U57" s="6"/>
      <c r="V57" s="11"/>
      <c r="W57" s="9"/>
      <c r="X57" s="6"/>
      <c r="Y57" s="6"/>
      <c r="Z57" s="6"/>
      <c r="AA57" s="11"/>
      <c r="AB57" s="9"/>
      <c r="AC57" s="6"/>
      <c r="AD57" s="6"/>
      <c r="AE57" s="6"/>
      <c r="AF57" s="11"/>
      <c r="AG57" s="9"/>
      <c r="AH57" s="6"/>
      <c r="AI57" s="6"/>
      <c r="AJ57" s="6"/>
      <c r="AK57" s="11"/>
      <c r="AL57" s="9"/>
      <c r="AM57" s="6"/>
      <c r="AN57" s="6"/>
      <c r="AO57" s="6"/>
      <c r="AP57" s="11"/>
      <c r="AQ57" s="9"/>
      <c r="AR57" s="6"/>
      <c r="AS57" s="6"/>
      <c r="AT57" s="6"/>
      <c r="AU57" s="11"/>
      <c r="AV57" s="9"/>
      <c r="AW57" s="6"/>
      <c r="AX57" s="6"/>
      <c r="AY57" s="6"/>
      <c r="AZ57" s="11"/>
      <c r="BA57" s="9"/>
      <c r="BB57" s="6"/>
      <c r="BC57" s="6"/>
      <c r="BD57" s="6"/>
      <c r="BE57" s="11"/>
      <c r="BF57" s="9"/>
      <c r="BG57" s="6"/>
      <c r="BH57" s="6"/>
      <c r="BI57" s="6"/>
      <c r="BJ57" s="11"/>
      <c r="BK57" s="9"/>
      <c r="BL57" s="6"/>
      <c r="BM57" s="6"/>
      <c r="BN57" s="6"/>
      <c r="BO57" s="11"/>
      <c r="BP57" s="9"/>
      <c r="BQ57" s="6"/>
      <c r="BR57" s="6"/>
      <c r="BS57" s="6"/>
      <c r="BT57" s="11"/>
      <c r="BU57" s="9"/>
      <c r="BV57" s="6"/>
      <c r="BW57" s="6"/>
      <c r="BX57" s="6"/>
      <c r="BY57" s="11"/>
      <c r="BZ57" s="9"/>
      <c r="CA57" s="6"/>
      <c r="CB57" s="6"/>
      <c r="CC57" s="6"/>
      <c r="CD57" s="11"/>
      <c r="CE57" s="9"/>
      <c r="CF57" s="6"/>
      <c r="CG57" s="6"/>
      <c r="CH57" s="6"/>
      <c r="CI57" s="11"/>
      <c r="CJ57" s="9"/>
      <c r="CK57" s="6"/>
      <c r="CL57" s="6"/>
      <c r="CM57" s="6"/>
      <c r="CN57" s="11"/>
      <c r="CO57" s="9"/>
      <c r="CP57" s="6"/>
      <c r="CQ57" s="6"/>
      <c r="CR57" s="6"/>
      <c r="CS57" s="11"/>
      <c r="CT57" s="9"/>
      <c r="CU57" s="6"/>
      <c r="CV57" s="6"/>
      <c r="CW57" s="6"/>
      <c r="CX57" s="11"/>
      <c r="CY57" s="9"/>
      <c r="CZ57" s="6"/>
      <c r="DA57" s="6"/>
      <c r="DB57" s="6"/>
      <c r="DC57" s="13"/>
      <c r="DD57" s="9"/>
      <c r="DE57" s="6"/>
      <c r="DF57" s="6"/>
      <c r="DG57" s="6"/>
      <c r="DH57" s="11"/>
    </row>
    <row r="58" spans="1:112" x14ac:dyDescent="0.2">
      <c r="C58" s="9"/>
      <c r="D58" s="6"/>
      <c r="E58" s="6"/>
      <c r="F58" s="6"/>
      <c r="G58" s="11"/>
      <c r="H58" s="9"/>
      <c r="I58" s="6"/>
      <c r="J58" s="6"/>
      <c r="K58" s="6"/>
      <c r="L58" s="11"/>
      <c r="M58" s="9"/>
      <c r="N58" s="6"/>
      <c r="O58" s="6"/>
      <c r="P58" s="6"/>
      <c r="Q58" s="11"/>
      <c r="R58" s="9"/>
      <c r="S58" s="6"/>
      <c r="T58" s="6"/>
      <c r="U58" s="6"/>
      <c r="V58" s="11"/>
      <c r="W58" s="9"/>
      <c r="X58" s="6"/>
      <c r="Y58" s="6"/>
      <c r="Z58" s="6"/>
      <c r="AA58" s="11"/>
      <c r="AB58" s="9"/>
      <c r="AC58" s="6"/>
      <c r="AD58" s="6"/>
      <c r="AE58" s="6"/>
      <c r="AF58" s="11"/>
      <c r="AG58" s="9"/>
      <c r="AH58" s="6"/>
      <c r="AI58" s="6"/>
      <c r="AJ58" s="6"/>
      <c r="AK58" s="11"/>
      <c r="AL58" s="9"/>
      <c r="AM58" s="6"/>
      <c r="AN58" s="6"/>
      <c r="AO58" s="6"/>
      <c r="AP58" s="11"/>
      <c r="AQ58" s="9"/>
      <c r="AR58" s="6"/>
      <c r="AS58" s="6"/>
      <c r="AT58" s="6"/>
      <c r="AU58" s="11"/>
      <c r="AV58" s="9"/>
      <c r="AW58" s="6"/>
      <c r="AX58" s="6"/>
      <c r="AY58" s="6"/>
      <c r="AZ58" s="11"/>
      <c r="BA58" s="9"/>
      <c r="BB58" s="6"/>
      <c r="BC58" s="6"/>
      <c r="BD58" s="6"/>
      <c r="BE58" s="11"/>
      <c r="BF58" s="9"/>
      <c r="BG58" s="6"/>
      <c r="BH58" s="6"/>
      <c r="BI58" s="6"/>
      <c r="BJ58" s="11"/>
      <c r="BK58" s="9"/>
      <c r="BL58" s="6"/>
      <c r="BM58" s="6"/>
      <c r="BN58" s="6"/>
      <c r="BO58" s="11"/>
      <c r="BP58" s="9"/>
      <c r="BQ58" s="6"/>
      <c r="BR58" s="6"/>
      <c r="BS58" s="6"/>
      <c r="BT58" s="11"/>
      <c r="BU58" s="9"/>
      <c r="BV58" s="6"/>
      <c r="BW58" s="6"/>
      <c r="BX58" s="6"/>
      <c r="BY58" s="11"/>
      <c r="BZ58" s="9"/>
      <c r="CA58" s="6"/>
      <c r="CB58" s="6"/>
      <c r="CC58" s="6"/>
      <c r="CD58" s="11"/>
      <c r="CE58" s="9"/>
      <c r="CF58" s="6"/>
      <c r="CG58" s="6"/>
      <c r="CH58" s="6"/>
      <c r="CI58" s="11"/>
      <c r="CJ58" s="9"/>
      <c r="CK58" s="6"/>
      <c r="CL58" s="6"/>
      <c r="CM58" s="6"/>
      <c r="CN58" s="11"/>
      <c r="CO58" s="9"/>
      <c r="CP58" s="6"/>
      <c r="CQ58" s="6"/>
      <c r="CR58" s="6"/>
      <c r="CS58" s="11"/>
      <c r="CT58" s="9"/>
      <c r="CU58" s="6"/>
      <c r="CV58" s="6"/>
      <c r="CW58" s="6"/>
      <c r="CX58" s="11"/>
      <c r="CY58" s="9"/>
      <c r="CZ58" s="6"/>
      <c r="DA58" s="6"/>
      <c r="DB58" s="6"/>
      <c r="DC58" s="13"/>
      <c r="DD58" s="9"/>
      <c r="DE58" s="6"/>
      <c r="DF58" s="6"/>
      <c r="DG58" s="6"/>
      <c r="DH58" s="11"/>
    </row>
    <row r="59" spans="1:112" x14ac:dyDescent="0.2">
      <c r="A59" s="83" t="s">
        <v>72</v>
      </c>
      <c r="B59" s="84"/>
      <c r="C59" s="94"/>
      <c r="D59" s="95"/>
      <c r="E59" s="95"/>
      <c r="F59" s="95"/>
      <c r="G59" s="96"/>
      <c r="H59" s="94"/>
      <c r="I59" s="95"/>
      <c r="J59" s="95"/>
      <c r="K59" s="95"/>
      <c r="L59" s="96"/>
      <c r="M59" s="94"/>
      <c r="N59" s="95"/>
      <c r="O59" s="95"/>
      <c r="P59" s="95"/>
      <c r="Q59" s="96"/>
      <c r="R59" s="94"/>
      <c r="S59" s="95"/>
      <c r="T59" s="95"/>
      <c r="U59" s="95"/>
      <c r="V59" s="96"/>
      <c r="W59" s="94"/>
      <c r="X59" s="95"/>
      <c r="Y59" s="95"/>
      <c r="Z59" s="95"/>
      <c r="AA59" s="96"/>
      <c r="AB59" s="94"/>
      <c r="AC59" s="95"/>
      <c r="AD59" s="95"/>
      <c r="AE59" s="95"/>
      <c r="AF59" s="96"/>
      <c r="AG59" s="94"/>
      <c r="AH59" s="95"/>
      <c r="AI59" s="95"/>
      <c r="AJ59" s="95"/>
      <c r="AK59" s="96"/>
      <c r="AL59" s="94"/>
      <c r="AM59" s="95"/>
      <c r="AN59" s="95"/>
      <c r="AO59" s="95"/>
      <c r="AP59" s="96"/>
      <c r="AQ59" s="94"/>
      <c r="AR59" s="95"/>
      <c r="AS59" s="95"/>
      <c r="AT59" s="95"/>
      <c r="AU59" s="96"/>
      <c r="AV59" s="94"/>
      <c r="AW59" s="95"/>
      <c r="AX59" s="95"/>
      <c r="AY59" s="95"/>
      <c r="AZ59" s="96"/>
      <c r="BA59" s="94"/>
      <c r="BB59" s="95"/>
      <c r="BC59" s="95"/>
      <c r="BD59" s="95"/>
      <c r="BE59" s="96"/>
      <c r="BF59" s="94"/>
      <c r="BG59" s="95"/>
      <c r="BH59" s="95"/>
      <c r="BI59" s="95"/>
      <c r="BJ59" s="96"/>
      <c r="BK59" s="94"/>
      <c r="BL59" s="95"/>
      <c r="BM59" s="95"/>
      <c r="BN59" s="95"/>
      <c r="BO59" s="96"/>
      <c r="BP59" s="94"/>
      <c r="BQ59" s="95"/>
      <c r="BR59" s="95"/>
      <c r="BS59" s="95"/>
      <c r="BT59" s="96"/>
      <c r="BU59" s="94"/>
      <c r="BV59" s="95"/>
      <c r="BW59" s="95"/>
      <c r="BX59" s="95"/>
      <c r="BY59" s="96"/>
      <c r="BZ59" s="94"/>
      <c r="CA59" s="95"/>
      <c r="CB59" s="95"/>
      <c r="CC59" s="95"/>
      <c r="CD59" s="96"/>
      <c r="CE59" s="94"/>
      <c r="CF59" s="95"/>
      <c r="CG59" s="95"/>
      <c r="CH59" s="95"/>
      <c r="CI59" s="96"/>
      <c r="CJ59" s="94"/>
      <c r="CK59" s="95"/>
      <c r="CL59" s="95"/>
      <c r="CM59" s="95"/>
      <c r="CN59" s="96"/>
      <c r="CO59" s="94"/>
      <c r="CP59" s="95"/>
      <c r="CQ59" s="95"/>
      <c r="CR59" s="95"/>
      <c r="CS59" s="96"/>
      <c r="CT59" s="94"/>
      <c r="CU59" s="95"/>
      <c r="CV59" s="95"/>
      <c r="CW59" s="95"/>
      <c r="CX59" s="96"/>
      <c r="CY59" s="94"/>
      <c r="CZ59" s="95"/>
      <c r="DA59" s="95"/>
      <c r="DB59" s="95"/>
      <c r="DC59" s="106"/>
      <c r="DD59" s="94"/>
      <c r="DE59" s="95"/>
      <c r="DF59" s="95"/>
      <c r="DG59" s="95"/>
      <c r="DH59" s="96"/>
    </row>
    <row r="60" spans="1:112" x14ac:dyDescent="0.2">
      <c r="A60" s="83" t="s">
        <v>73</v>
      </c>
      <c r="B60" s="84"/>
      <c r="C60" s="94"/>
      <c r="D60" s="95"/>
      <c r="E60" s="95"/>
      <c r="F60" s="95"/>
      <c r="G60" s="96">
        <f>24.03-0.34</f>
        <v>23.69</v>
      </c>
      <c r="H60" s="94"/>
      <c r="I60" s="95"/>
      <c r="J60" s="95"/>
      <c r="K60" s="95"/>
      <c r="L60" s="96">
        <f>11.81-0.17</f>
        <v>11.64</v>
      </c>
      <c r="M60" s="94"/>
      <c r="N60" s="95"/>
      <c r="O60" s="95"/>
      <c r="P60" s="95"/>
      <c r="Q60" s="96">
        <f>15.53-0.22</f>
        <v>15.309999999999999</v>
      </c>
      <c r="R60" s="94"/>
      <c r="S60" s="95"/>
      <c r="T60" s="95"/>
      <c r="U60" s="95"/>
      <c r="V60" s="96">
        <f>7.69-0.11</f>
        <v>7.58</v>
      </c>
      <c r="W60" s="94"/>
      <c r="X60" s="95"/>
      <c r="Y60" s="95"/>
      <c r="Z60" s="95"/>
      <c r="AA60" s="96">
        <f>40.37-0.57</f>
        <v>39.799999999999997</v>
      </c>
      <c r="AB60" s="94"/>
      <c r="AC60" s="95"/>
      <c r="AD60" s="95"/>
      <c r="AE60" s="95"/>
      <c r="AF60" s="96">
        <f>49.31-0.7</f>
        <v>48.61</v>
      </c>
      <c r="AG60" s="94"/>
      <c r="AH60" s="95"/>
      <c r="AI60" s="95"/>
      <c r="AJ60" s="95"/>
      <c r="AK60" s="96">
        <f>8.63-0.12</f>
        <v>8.5100000000000016</v>
      </c>
      <c r="AL60" s="94"/>
      <c r="AM60" s="95"/>
      <c r="AN60" s="95"/>
      <c r="AO60" s="95"/>
      <c r="AP60" s="96">
        <f>10.64-0.15</f>
        <v>10.49</v>
      </c>
      <c r="AQ60" s="94"/>
      <c r="AR60" s="95"/>
      <c r="AS60" s="95"/>
      <c r="AT60" s="95"/>
      <c r="AU60" s="85">
        <f>8.7-0.12</f>
        <v>8.58</v>
      </c>
      <c r="AV60" s="94"/>
      <c r="AW60" s="95"/>
      <c r="AX60" s="95"/>
      <c r="AY60" s="95"/>
      <c r="AZ60" s="96">
        <f>35.1-0.5</f>
        <v>34.6</v>
      </c>
      <c r="BA60" s="94"/>
      <c r="BB60" s="95"/>
      <c r="BC60" s="95"/>
      <c r="BD60" s="95"/>
      <c r="BE60" s="96">
        <f>26.95-0.38</f>
        <v>26.57</v>
      </c>
      <c r="BF60" s="94"/>
      <c r="BG60" s="95"/>
      <c r="BH60" s="95"/>
      <c r="BI60" s="95"/>
      <c r="BJ60" s="96">
        <f>10.71-0.15</f>
        <v>10.56</v>
      </c>
      <c r="BK60" s="94"/>
      <c r="BL60" s="95"/>
      <c r="BM60" s="95"/>
      <c r="BN60" s="95"/>
      <c r="BO60" s="96">
        <f>20.17-0.29</f>
        <v>19.880000000000003</v>
      </c>
      <c r="BP60" s="94"/>
      <c r="BQ60" s="95"/>
      <c r="BR60" s="95"/>
      <c r="BS60" s="95"/>
      <c r="BT60" s="96">
        <f>12.92-0.18</f>
        <v>12.74</v>
      </c>
      <c r="BU60" s="94"/>
      <c r="BV60" s="95"/>
      <c r="BW60" s="95"/>
      <c r="BX60" s="95"/>
      <c r="BY60" s="96">
        <f>37.75-0.53</f>
        <v>37.22</v>
      </c>
      <c r="BZ60" s="94"/>
      <c r="CA60" s="95"/>
      <c r="CB60" s="95"/>
      <c r="CC60" s="95"/>
      <c r="CD60" s="96">
        <f>15.78-0.22</f>
        <v>15.559999999999999</v>
      </c>
      <c r="CE60" s="94"/>
      <c r="CF60" s="95"/>
      <c r="CG60" s="95"/>
      <c r="CH60" s="95"/>
      <c r="CI60" s="96">
        <f>10.15-0.14</f>
        <v>10.01</v>
      </c>
      <c r="CJ60" s="94"/>
      <c r="CK60" s="95"/>
      <c r="CL60" s="95"/>
      <c r="CM60" s="95"/>
      <c r="CN60" s="96">
        <f>9.85-0.14</f>
        <v>9.7099999999999991</v>
      </c>
      <c r="CO60" s="94"/>
      <c r="CP60" s="95"/>
      <c r="CQ60" s="95"/>
      <c r="CR60" s="95"/>
      <c r="CS60" s="96">
        <f>22.95-0.32</f>
        <v>22.63</v>
      </c>
      <c r="CT60" s="94"/>
      <c r="CU60" s="95"/>
      <c r="CV60" s="95"/>
      <c r="CW60" s="95"/>
      <c r="CX60" s="96">
        <f>46.94-0.66</f>
        <v>46.28</v>
      </c>
      <c r="CY60" s="94"/>
      <c r="CZ60" s="95"/>
      <c r="DA60" s="95"/>
      <c r="DB60" s="95"/>
      <c r="DC60" s="106">
        <f>10.82-0.15</f>
        <v>10.67</v>
      </c>
      <c r="DD60" s="94"/>
      <c r="DE60" s="95"/>
      <c r="DF60" s="95"/>
      <c r="DG60" s="95"/>
      <c r="DH60" s="85">
        <f>DC60+CX60+CS60+CN60+CI60+CD60+BY60+BT60+BO60+BJ60+BE60+AZ60+AU60+AP60+AK60+AF60+AA60+V60+Q60+L60+G60</f>
        <v>430.64</v>
      </c>
    </row>
    <row r="61" spans="1:112" x14ac:dyDescent="0.2">
      <c r="C61" s="9"/>
      <c r="D61" s="6"/>
      <c r="E61" s="6"/>
      <c r="F61" s="6"/>
      <c r="G61" s="11"/>
      <c r="H61" s="9"/>
      <c r="I61" s="6"/>
      <c r="J61" s="6"/>
      <c r="K61" s="6"/>
      <c r="L61" s="11"/>
      <c r="M61" s="9"/>
      <c r="N61" s="6"/>
      <c r="O61" s="6"/>
      <c r="P61" s="6"/>
      <c r="Q61" s="11"/>
      <c r="R61" s="9"/>
      <c r="S61" s="6"/>
      <c r="T61" s="6"/>
      <c r="U61" s="6"/>
      <c r="V61" s="11"/>
      <c r="W61" s="9"/>
      <c r="X61" s="6"/>
      <c r="Y61" s="6"/>
      <c r="Z61" s="6"/>
      <c r="AA61" s="11"/>
      <c r="AB61" s="9"/>
      <c r="AC61" s="6"/>
      <c r="AD61" s="6"/>
      <c r="AE61" s="6"/>
      <c r="AF61" s="11"/>
      <c r="AG61" s="9"/>
      <c r="AH61" s="6"/>
      <c r="AI61" s="6"/>
      <c r="AJ61" s="6"/>
      <c r="AK61" s="11"/>
      <c r="AL61" s="9"/>
      <c r="AM61" s="6"/>
      <c r="AN61" s="6"/>
      <c r="AO61" s="6"/>
      <c r="AP61" s="11"/>
      <c r="AQ61" s="9"/>
      <c r="AR61" s="6"/>
      <c r="AS61" s="6"/>
      <c r="AT61" s="6"/>
      <c r="AU61" s="11"/>
      <c r="AV61" s="9"/>
      <c r="AW61" s="6"/>
      <c r="AX61" s="6"/>
      <c r="AY61" s="6"/>
      <c r="AZ61" s="11"/>
      <c r="BA61" s="9"/>
      <c r="BB61" s="6"/>
      <c r="BC61" s="6"/>
      <c r="BD61" s="6"/>
      <c r="BE61" s="11"/>
      <c r="BF61" s="9"/>
      <c r="BG61" s="6"/>
      <c r="BH61" s="6"/>
      <c r="BI61" s="6"/>
      <c r="BJ61" s="11"/>
      <c r="BK61" s="9"/>
      <c r="BL61" s="6"/>
      <c r="BM61" s="6"/>
      <c r="BN61" s="6"/>
      <c r="BO61" s="11"/>
      <c r="BP61" s="9"/>
      <c r="BQ61" s="6"/>
      <c r="BR61" s="6"/>
      <c r="BS61" s="6"/>
      <c r="BT61" s="11"/>
      <c r="BU61" s="9"/>
      <c r="BV61" s="6"/>
      <c r="BW61" s="6"/>
      <c r="BX61" s="6"/>
      <c r="BY61" s="11"/>
      <c r="BZ61" s="9"/>
      <c r="CA61" s="6"/>
      <c r="CB61" s="6"/>
      <c r="CC61" s="6"/>
      <c r="CD61" s="11"/>
      <c r="CE61" s="9"/>
      <c r="CF61" s="6"/>
      <c r="CG61" s="6"/>
      <c r="CH61" s="6"/>
      <c r="CI61" s="11"/>
      <c r="CJ61" s="9"/>
      <c r="CK61" s="6"/>
      <c r="CL61" s="6"/>
      <c r="CM61" s="6"/>
      <c r="CN61" s="11"/>
      <c r="CO61" s="9"/>
      <c r="CP61" s="6"/>
      <c r="CQ61" s="6"/>
      <c r="CR61" s="6"/>
      <c r="CS61" s="11"/>
      <c r="CT61" s="9"/>
      <c r="CU61" s="6"/>
      <c r="CV61" s="6"/>
      <c r="CW61" s="6"/>
      <c r="CX61" s="11"/>
      <c r="CY61" s="9"/>
      <c r="CZ61" s="6"/>
      <c r="DA61" s="6"/>
      <c r="DB61" s="6"/>
      <c r="DC61" s="13"/>
      <c r="DD61" s="9"/>
      <c r="DE61" s="6"/>
      <c r="DF61" s="6"/>
      <c r="DG61" s="6"/>
      <c r="DH61" s="74"/>
    </row>
    <row r="62" spans="1:112" ht="13.5" thickBot="1" x14ac:dyDescent="0.25">
      <c r="C62" s="5"/>
      <c r="D62" s="97"/>
      <c r="E62" s="97"/>
      <c r="F62" s="97"/>
      <c r="G62" s="98"/>
      <c r="H62" s="5"/>
      <c r="I62" s="97"/>
      <c r="J62" s="97"/>
      <c r="K62" s="97"/>
      <c r="L62" s="98"/>
      <c r="M62" s="5"/>
      <c r="N62" s="97"/>
      <c r="O62" s="97"/>
      <c r="P62" s="97"/>
      <c r="Q62" s="98"/>
      <c r="R62" s="5"/>
      <c r="S62" s="97"/>
      <c r="T62" s="97"/>
      <c r="U62" s="97"/>
      <c r="V62" s="98"/>
      <c r="W62" s="5"/>
      <c r="X62" s="97"/>
      <c r="Y62" s="97"/>
      <c r="Z62" s="97"/>
      <c r="AA62" s="98"/>
      <c r="AB62" s="5"/>
      <c r="AC62" s="97"/>
      <c r="AD62" s="97"/>
      <c r="AE62" s="97"/>
      <c r="AF62" s="98"/>
      <c r="AG62" s="5"/>
      <c r="AH62" s="97"/>
      <c r="AI62" s="97"/>
      <c r="AJ62" s="97"/>
      <c r="AK62" s="98"/>
      <c r="AL62" s="5"/>
      <c r="AM62" s="97"/>
      <c r="AN62" s="97"/>
      <c r="AO62" s="97"/>
      <c r="AP62" s="98"/>
      <c r="AQ62" s="5"/>
      <c r="AR62" s="97"/>
      <c r="AS62" s="97"/>
      <c r="AT62" s="97"/>
      <c r="AU62" s="98"/>
      <c r="AV62" s="5"/>
      <c r="AW62" s="97"/>
      <c r="AX62" s="97"/>
      <c r="AY62" s="97"/>
      <c r="AZ62" s="98"/>
      <c r="BA62" s="5"/>
      <c r="BB62" s="97"/>
      <c r="BC62" s="97"/>
      <c r="BD62" s="97"/>
      <c r="BE62" s="98"/>
      <c r="BF62" s="5"/>
      <c r="BG62" s="97"/>
      <c r="BH62" s="97"/>
      <c r="BI62" s="97"/>
      <c r="BJ62" s="98"/>
      <c r="BK62" s="5"/>
      <c r="BL62" s="97"/>
      <c r="BM62" s="97"/>
      <c r="BN62" s="97"/>
      <c r="BO62" s="98"/>
      <c r="BP62" s="5"/>
      <c r="BQ62" s="97"/>
      <c r="BR62" s="97"/>
      <c r="BS62" s="97"/>
      <c r="BT62" s="98"/>
      <c r="BU62" s="5"/>
      <c r="BV62" s="97"/>
      <c r="BW62" s="97"/>
      <c r="BX62" s="97"/>
      <c r="BY62" s="98"/>
      <c r="BZ62" s="5"/>
      <c r="CA62" s="97"/>
      <c r="CB62" s="97"/>
      <c r="CC62" s="97"/>
      <c r="CD62" s="98"/>
      <c r="CE62" s="5"/>
      <c r="CF62" s="97"/>
      <c r="CG62" s="97"/>
      <c r="CH62" s="97"/>
      <c r="CI62" s="98"/>
      <c r="CJ62" s="5"/>
      <c r="CK62" s="97"/>
      <c r="CL62" s="97"/>
      <c r="CM62" s="97"/>
      <c r="CN62" s="98"/>
      <c r="CO62" s="5"/>
      <c r="CP62" s="97"/>
      <c r="CQ62" s="97"/>
      <c r="CR62" s="97"/>
      <c r="CS62" s="98"/>
      <c r="CT62" s="5"/>
      <c r="CU62" s="97"/>
      <c r="CV62" s="97"/>
      <c r="CW62" s="97"/>
      <c r="CX62" s="98"/>
      <c r="CY62" s="5"/>
      <c r="CZ62" s="97"/>
      <c r="DA62" s="97"/>
      <c r="DB62" s="97"/>
      <c r="DC62" s="15"/>
      <c r="DD62" s="5"/>
      <c r="DE62" s="97"/>
      <c r="DF62" s="97"/>
      <c r="DG62" s="97"/>
      <c r="DH62" s="98"/>
    </row>
    <row r="64" spans="1:112" x14ac:dyDescent="0.2">
      <c r="A64" s="86" t="s">
        <v>78</v>
      </c>
    </row>
    <row r="65" spans="1:2" x14ac:dyDescent="0.2">
      <c r="A65" s="66" t="s">
        <v>74</v>
      </c>
    </row>
    <row r="66" spans="1:2" x14ac:dyDescent="0.2">
      <c r="A66" s="66" t="s">
        <v>75</v>
      </c>
    </row>
    <row r="67" spans="1:2" x14ac:dyDescent="0.2">
      <c r="A67" s="66" t="s">
        <v>76</v>
      </c>
    </row>
    <row r="69" spans="1:2" x14ac:dyDescent="0.2">
      <c r="A69" s="63" t="s">
        <v>79</v>
      </c>
    </row>
    <row r="70" spans="1:2" x14ac:dyDescent="0.2">
      <c r="A70" s="63" t="s">
        <v>80</v>
      </c>
      <c r="B70" s="63">
        <v>115.82</v>
      </c>
    </row>
    <row r="71" spans="1:2" x14ac:dyDescent="0.2">
      <c r="A71" s="63" t="s">
        <v>81</v>
      </c>
      <c r="B71" s="111">
        <f>DH24*-1</f>
        <v>0</v>
      </c>
    </row>
    <row r="72" spans="1:2" x14ac:dyDescent="0.2">
      <c r="B72" s="63">
        <f>SUM(B70:B71)</f>
        <v>115.82</v>
      </c>
    </row>
    <row r="73" spans="1:2" x14ac:dyDescent="0.2">
      <c r="A73" s="63" t="s">
        <v>82</v>
      </c>
      <c r="B73" s="63">
        <f>B72/DD17</f>
        <v>2.0700625558534403E-2</v>
      </c>
    </row>
    <row r="74" spans="1:2" x14ac:dyDescent="0.2">
      <c r="A74" s="63" t="s">
        <v>80</v>
      </c>
      <c r="B74" s="63">
        <v>115.82</v>
      </c>
    </row>
    <row r="75" spans="1:2" x14ac:dyDescent="0.2">
      <c r="A75" s="63" t="s">
        <v>84</v>
      </c>
      <c r="B75" s="63">
        <v>2.75E-2</v>
      </c>
    </row>
    <row r="76" spans="1:2" x14ac:dyDescent="0.2">
      <c r="A76" s="63" t="s">
        <v>85</v>
      </c>
      <c r="B76" s="63">
        <f>(115.82-DH26)/(5595-2100)</f>
        <v>1.6615164520743918E-2</v>
      </c>
    </row>
  </sheetData>
  <dataConsolidate/>
  <pageMargins left="0.74803149606299213" right="0.74803149606299213" top="0.39370078740157483" bottom="0.47244094488188981" header="0" footer="0"/>
  <pageSetup paperSize="9" scale="51" fitToWidth="4" orientation="landscape" r:id="rId1"/>
  <headerFooter alignWithMargins="0"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8</SortOrder>
    <MeetingStartDate xmlns="d08b57ff-b9b7-4581-975d-98f87b579a51">2014-02-04T12:00:00+00:00</MeetingStartDate>
    <EnclosureFileNumber xmlns="d08b57ff-b9b7-4581-975d-98f87b579a51">3667/14</EnclosureFileNumber>
    <AgendaId xmlns="d08b57ff-b9b7-4581-975d-98f87b579a51">2120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1480552</FusionId>
    <AgendaAccessLevelName xmlns="d08b57ff-b9b7-4581-975d-98f87b579a51">Åben</AgendaAccessLevelName>
    <UNC xmlns="d08b57ff-b9b7-4581-975d-98f87b579a51">1314357</UNC>
    <MeetingTitle xmlns="d08b57ff-b9b7-4581-975d-98f87b579a51">04-02-2014</MeetingTitle>
    <MeetingDateAndTime xmlns="d08b57ff-b9b7-4581-975d-98f87b579a51">04-02-2014 fra 13:00 - 16:15</MeetingDateAndTime>
    <MeetingEndDate xmlns="d08b57ff-b9b7-4581-975d-98f87b579a51">2014-02-04T15:15:00+00:00</MeetingEndDate>
    <PWDescription xmlns="d08b57ff-b9b7-4581-975d-98f87b579a51">Model A pr. 1.8.2014  - almen-området tildeling efter skolereform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BEC691-3413-4178-ACEA-69653C6DD177}"/>
</file>

<file path=customXml/itemProps2.xml><?xml version="1.0" encoding="utf-8"?>
<ds:datastoreItem xmlns:ds="http://schemas.openxmlformats.org/officeDocument/2006/customXml" ds:itemID="{4A0500FA-AA60-43EB-9E75-1E8D4C2807EB}"/>
</file>

<file path=customXml/itemProps3.xml><?xml version="1.0" encoding="utf-8"?>
<ds:datastoreItem xmlns:ds="http://schemas.openxmlformats.org/officeDocument/2006/customXml" ds:itemID="{4C211969-B11A-4EFA-A540-1DEB8F3E01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 1</vt:lpstr>
      <vt:lpstr>Ark2</vt:lpstr>
    </vt:vector>
  </TitlesOfParts>
  <Company>Anemonevej 28,  Alslev, 6800  Varde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UBU-04-02-2014 - Bilag 23.08 Model  A pr 182014 - almen-området - om tildeling efter skolereform</dc:title>
  <dc:subject>ØVRIGE</dc:subject>
  <dc:creator>LIAN</dc:creator>
  <dc:description>Tildeling i skoleåret 2012-13 med ændringer jf arbejstidsforhandlinger vedr. 2013</dc:description>
  <cp:lastModifiedBy>Lissy Andersen</cp:lastModifiedBy>
  <cp:lastPrinted>2014-01-28T12:30:33Z</cp:lastPrinted>
  <dcterms:created xsi:type="dcterms:W3CDTF">2001-03-18T04:14:32Z</dcterms:created>
  <dcterms:modified xsi:type="dcterms:W3CDTF">2014-01-30T10:30:53Z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